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worksheet+xml" PartName="/xl/worksheets/sheet1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vision 2.29.2020" sheetId="1" r:id="rId3"/>
  </sheets>
  <definedNames/>
  <calcPr/>
</workbook>
</file>

<file path=xl/sharedStrings.xml><?xml version="1.0" encoding="utf-8"?>
<sst xmlns="http://schemas.openxmlformats.org/spreadsheetml/2006/main" count="1725" uniqueCount="978">
  <si>
    <t>-==- ORIGINAL -==-</t>
  </si>
  <si>
    <t>-=------=- NO FRILLS CUSTOM -=------=-</t>
  </si>
  <si>
    <t>-=------------=- GAUNTLET/ADV -=------------=-</t>
  </si>
  <si>
    <t>-=-------------=-  BIG ARENA MAPS  -=-------------=-</t>
  </si>
  <si>
    <t>-=-------------=-  DUELING  -=-------------=-</t>
  </si>
  <si>
    <t>-=---------------------=- PEACE -=---------------------=-</t>
  </si>
  <si>
    <t>-=------=-  MINI GAMES  -=------=-</t>
  </si>
  <si>
    <t>-=-----------=- NOVELTY -=-----------=-</t>
  </si>
  <si>
    <t>-=------------=- LIBRARY -=------------=-</t>
  </si>
  <si>
    <t>-=-------------=- SOLO -=-------------=-</t>
  </si>
  <si>
    <t>-=-------------=- CHAT -=-------------=-</t>
  </si>
  <si>
    <t>-=--=- REQUIRES PATCH -=--=-</t>
  </si>
  <si>
    <t>-=----------=-  UNFINISHED  -=----------=-</t>
  </si>
  <si>
    <t>-=----------=-  DELETE  -=----------=-</t>
  </si>
  <si>
    <t>-=- UNFIXABLE -=-</t>
  </si>
  <si>
    <t>-- Arena --</t>
  </si>
  <si>
    <t>-------- Arena --------</t>
  </si>
  <si>
    <t>-------- Flagball --------</t>
  </si>
  <si>
    <t>-------- CTF --------</t>
  </si>
  <si>
    <t>[modif. Oasis]</t>
  </si>
  <si>
    <t>Imm0rtal</t>
  </si>
  <si>
    <t>potcoffeepot</t>
  </si>
  <si>
    <t>[wars only]</t>
  </si>
  <si>
    <t>[objects]</t>
  </si>
  <si>
    <t>con[01 - 11][a - h]</t>
  </si>
  <si>
    <t>[dark]</t>
  </si>
  <si>
    <t>All by panic</t>
  </si>
  <si>
    <t>!!!Zomb</t>
  </si>
  <si>
    <t>!!!!!!!!</t>
  </si>
  <si>
    <t>KITTY</t>
  </si>
  <si>
    <t>[modif. conflict]</t>
  </si>
  <si>
    <t>[modif. Estate]</t>
  </si>
  <si>
    <t>[mobs]</t>
  </si>
  <si>
    <t>war[01 - 11][a - h]</t>
  </si>
  <si>
    <t>[minigame?]</t>
  </si>
  <si>
    <t>[novelty, weapon hax]</t>
  </si>
  <si>
    <t>[peace]</t>
  </si>
  <si>
    <t>!!</t>
  </si>
  <si>
    <t>[renamed 'yonder']</t>
  </si>
  <si>
    <t>-NAME-</t>
  </si>
  <si>
    <t>[dupe?]</t>
  </si>
  <si>
    <t>Perfect</t>
  </si>
  <si>
    <t>Tiraer</t>
  </si>
  <si>
    <t>[modif. CapFlag]</t>
  </si>
  <si>
    <t>[A+]</t>
  </si>
  <si>
    <t>[weap/armor]</t>
  </si>
  <si>
    <t>wiz[01 - 11][a - f]</t>
  </si>
  <si>
    <t>[minigame]</t>
  </si>
  <si>
    <t>[gauntlet]</t>
  </si>
  <si>
    <t>[peace, A+]</t>
  </si>
  <si>
    <t>!!!</t>
  </si>
  <si>
    <t>[solo]</t>
  </si>
  <si>
    <t>conduel</t>
  </si>
  <si>
    <t>[wars/cons only]</t>
  </si>
  <si>
    <t>(?)Katarsis</t>
  </si>
  <si>
    <t>[modif. RiverRun]</t>
  </si>
  <si>
    <t>JoelKirk, Prophet</t>
  </si>
  <si>
    <t>[practice]</t>
  </si>
  <si>
    <t>[facades]</t>
  </si>
  <si>
    <t>[view readme]</t>
  </si>
  <si>
    <t>Garett</t>
  </si>
  <si>
    <t>[custom]</t>
  </si>
  <si>
    <t>!!!Est</t>
  </si>
  <si>
    <t>Dizzy</t>
  </si>
  <si>
    <t>[old ver?]</t>
  </si>
  <si>
    <t>Protokol</t>
  </si>
  <si>
    <t>[modif. FlagBall]</t>
  </si>
  <si>
    <t>[2 vers]</t>
  </si>
  <si>
    <t>GulpVomit; Royal Guard</t>
  </si>
  <si>
    <t>[2004]</t>
  </si>
  <si>
    <t>Xan</t>
  </si>
  <si>
    <t>[puzzle]</t>
  </si>
  <si>
    <t>Tomato</t>
  </si>
  <si>
    <t>[objects/tiles]</t>
  </si>
  <si>
    <t>War10b</t>
  </si>
  <si>
    <t>[GoG fix]</t>
  </si>
  <si>
    <t>Apocalypse</t>
  </si>
  <si>
    <t>!!estate</t>
  </si>
  <si>
    <t>[renamed 'opstate']</t>
  </si>
  <si>
    <t>DunMirD</t>
  </si>
  <si>
    <t>[optional NPCs]</t>
  </si>
  <si>
    <t>[modif. Kingdoms]</t>
  </si>
  <si>
    <t>[w/ hostiles]</t>
  </si>
  <si>
    <t>[npc battle]</t>
  </si>
  <si>
    <t>[objects/mobs]</t>
  </si>
  <si>
    <t>!12war</t>
  </si>
  <si>
    <t>Ember2</t>
  </si>
  <si>
    <t>[big]</t>
  </si>
  <si>
    <t>[duel]</t>
  </si>
  <si>
    <t>Agar</t>
  </si>
  <si>
    <t>The1Voices</t>
  </si>
  <si>
    <t>[w/ gauntlet]</t>
  </si>
  <si>
    <t>[secret outdoor]</t>
  </si>
  <si>
    <t>[unused spells/items]</t>
  </si>
  <si>
    <t>KadenD</t>
  </si>
  <si>
    <t>!AimCbow</t>
  </si>
  <si>
    <t>Ember24</t>
  </si>
  <si>
    <t>Terao Nobu</t>
  </si>
  <si>
    <t>[A++]</t>
  </si>
  <si>
    <t>Samuel</t>
  </si>
  <si>
    <t>[remodel]</t>
  </si>
  <si>
    <t>[audio]</t>
  </si>
  <si>
    <t>------------ QUEST ------------</t>
  </si>
  <si>
    <t>[arena]</t>
  </si>
  <si>
    <t>!Carnage</t>
  </si>
  <si>
    <t>[renamed 'Carnage']</t>
  </si>
  <si>
    <t>fckdup</t>
  </si>
  <si>
    <t>SuperJack</t>
  </si>
  <si>
    <t>Squall</t>
  </si>
  <si>
    <t>[?]</t>
  </si>
  <si>
    <t>Katarsis</t>
  </si>
  <si>
    <t>[mob duel]</t>
  </si>
  <si>
    <t>[small]</t>
  </si>
  <si>
    <t>[cust; war]</t>
  </si>
  <si>
    <t>!Demise</t>
  </si>
  <si>
    <t>[renamed 'Demise']</t>
  </si>
  <si>
    <t>ImpFight</t>
  </si>
  <si>
    <t>Zoxz</t>
  </si>
  <si>
    <t>OgreLord</t>
  </si>
  <si>
    <t>Kirillius</t>
  </si>
  <si>
    <t>[modif. Dueling]</t>
  </si>
  <si>
    <t>[kill counter]</t>
  </si>
  <si>
    <t>[colors]</t>
  </si>
  <si>
    <t>panic</t>
  </si>
  <si>
    <t>!EX</t>
  </si>
  <si>
    <t>[Ext dupe]</t>
  </si>
  <si>
    <t>k!play</t>
  </si>
  <si>
    <t>[cons/wars only]</t>
  </si>
  <si>
    <t>Tomato, else</t>
  </si>
  <si>
    <t>Protokol, OgreLord</t>
  </si>
  <si>
    <t>[teams]</t>
  </si>
  <si>
    <t>[clothes colors]</t>
  </si>
  <si>
    <t>!LNCX</t>
  </si>
  <si>
    <t>[old !LNC1]</t>
  </si>
  <si>
    <t>KTest</t>
  </si>
  <si>
    <t>[edges]</t>
  </si>
  <si>
    <t>!WL</t>
  </si>
  <si>
    <t>LoLrUsRP</t>
  </si>
  <si>
    <t>[modif. StrongHd]</t>
  </si>
  <si>
    <t>[maze]</t>
  </si>
  <si>
    <t>[chess dupe]</t>
  </si>
  <si>
    <t>[gauntlet?]</t>
  </si>
  <si>
    <t>!WL2</t>
  </si>
  <si>
    <t>[crashes]</t>
  </si>
  <si>
    <t>LoLrUsRq</t>
  </si>
  <si>
    <t>Teddy</t>
  </si>
  <si>
    <t>Norten</t>
  </si>
  <si>
    <t>[store]</t>
  </si>
  <si>
    <t>-=------------=- TESTING -=------------=-</t>
  </si>
  <si>
    <t>[cust; con]</t>
  </si>
  <si>
    <t>[broken floors]</t>
  </si>
  <si>
    <t>!campng2</t>
  </si>
  <si>
    <t>[!Camping dupe]</t>
  </si>
  <si>
    <t>NatFor</t>
  </si>
  <si>
    <t>Kataris</t>
  </si>
  <si>
    <t>Prophet</t>
  </si>
  <si>
    <t>[unfinished?]</t>
  </si>
  <si>
    <t>Nia</t>
  </si>
  <si>
    <t>[doors]</t>
  </si>
  <si>
    <t>[only 1 flag CTF]</t>
  </si>
  <si>
    <t>!cideRYX</t>
  </si>
  <si>
    <t>[old !cider]</t>
  </si>
  <si>
    <t>NovGuild</t>
  </si>
  <si>
    <t>Had Zeng</t>
  </si>
  <si>
    <t>[quest]</t>
  </si>
  <si>
    <t>!com!</t>
  </si>
  <si>
    <t>[old comd]</t>
  </si>
  <si>
    <t>plcity</t>
  </si>
  <si>
    <t>12Point</t>
  </si>
  <si>
    <t>(?)fondortest</t>
  </si>
  <si>
    <t>[mob vs mob]</t>
  </si>
  <si>
    <t>[original]</t>
  </si>
  <si>
    <t>estate24</t>
  </si>
  <si>
    <t>!rossbow</t>
  </si>
  <si>
    <t>[dupe]</t>
  </si>
  <si>
    <t>poo</t>
  </si>
  <si>
    <t>[modif. sophduel]</t>
  </si>
  <si>
    <t>[arrows, novelty]</t>
  </si>
  <si>
    <t>!rudf</t>
  </si>
  <si>
    <t>Presence</t>
  </si>
  <si>
    <t>Lord Strife</t>
  </si>
  <si>
    <t>### DOWNLOADS ###</t>
  </si>
  <si>
    <t>PedroJ.J</t>
  </si>
  <si>
    <t>[big So_Form]</t>
  </si>
  <si>
    <t>[gauntlet, A+]</t>
  </si>
  <si>
    <t>!rutower</t>
  </si>
  <si>
    <t>Repet</t>
  </si>
  <si>
    <t>[modif. Bunker]</t>
  </si>
  <si>
    <t>(?)Morden</t>
  </si>
  <si>
    <t>!theroad</t>
  </si>
  <si>
    <t>SJSome</t>
  </si>
  <si>
    <t>Superjack</t>
  </si>
  <si>
    <t>[minigame, teams?]</t>
  </si>
  <si>
    <t>!x</t>
  </si>
  <si>
    <t>[old 'freeday']</t>
  </si>
  <si>
    <t>so_plac</t>
  </si>
  <si>
    <t>[4 flags]</t>
  </si>
  <si>
    <t>Bank8</t>
  </si>
  <si>
    <t>[npc]</t>
  </si>
  <si>
    <t>Coldjacket</t>
  </si>
  <si>
    <t>000</t>
  </si>
  <si>
    <t>[old 03]</t>
  </si>
  <si>
    <t>SWIMPOOL</t>
  </si>
  <si>
    <t>Send new maps/corrections</t>
  </si>
  <si>
    <t>[toggle mob state]</t>
  </si>
  <si>
    <t>[novelty]</t>
  </si>
  <si>
    <t>015_2</t>
  </si>
  <si>
    <t>TestDude</t>
  </si>
  <si>
    <t>-- Flagball --</t>
  </si>
  <si>
    <t>[dodgeball, A+]</t>
  </si>
  <si>
    <t>[shine]</t>
  </si>
  <si>
    <t>015_RW</t>
  </si>
  <si>
    <t>Testmap2</t>
  </si>
  <si>
    <t>[bouncy xbow]</t>
  </si>
  <si>
    <t>NPC</t>
  </si>
  <si>
    <t>01_test</t>
  </si>
  <si>
    <t>trainin2</t>
  </si>
  <si>
    <t>TIP</t>
  </si>
  <si>
    <t>Racer</t>
  </si>
  <si>
    <t>[inven, solid dray]</t>
  </si>
  <si>
    <t>[minigame, crashes]</t>
  </si>
  <si>
    <t>01akgi</t>
  </si>
  <si>
    <t>UkTest</t>
  </si>
  <si>
    <t>Adipokine</t>
  </si>
  <si>
    <t>[9 flags FB]</t>
  </si>
  <si>
    <t>[war only, broken?]</t>
  </si>
  <si>
    <t>01test</t>
  </si>
  <si>
    <t>UQ_Woods</t>
  </si>
  <si>
    <t>-- CTF --</t>
  </si>
  <si>
    <t>Ephraeym</t>
  </si>
  <si>
    <t>[crashes, unfin, A+]</t>
  </si>
  <si>
    <t>Raistlin Majere</t>
  </si>
  <si>
    <t>Sheep</t>
  </si>
  <si>
    <t>[9 flags CTF]</t>
  </si>
  <si>
    <t>01</t>
  </si>
  <si>
    <t>useless</t>
  </si>
  <si>
    <t>Rubisko</t>
  </si>
  <si>
    <t>[peace, gauntlet]</t>
  </si>
  <si>
    <t>100</t>
  </si>
  <si>
    <t>WizFort</t>
  </si>
  <si>
    <t>Zaratzul</t>
  </si>
  <si>
    <t>[modif. G_Tower]</t>
  </si>
  <si>
    <t>(?)adesaw</t>
  </si>
  <si>
    <t>micrex22</t>
  </si>
  <si>
    <t>GODZILLA</t>
  </si>
  <si>
    <t>[chat; shopkeep]</t>
  </si>
  <si>
    <t>11</t>
  </si>
  <si>
    <t>wiztow1</t>
  </si>
  <si>
    <t>[fixed, old ver?]</t>
  </si>
  <si>
    <t>[fixed, A++]</t>
  </si>
  <si>
    <t>[resistance]</t>
  </si>
  <si>
    <t>Tykk</t>
  </si>
  <si>
    <t>12345</t>
  </si>
  <si>
    <t>Znew</t>
  </si>
  <si>
    <t>[pets]</t>
  </si>
  <si>
    <t>[quest, solo]</t>
  </si>
  <si>
    <t>015</t>
  </si>
  <si>
    <t>Archer</t>
  </si>
  <si>
    <t>[pets, A++]</t>
  </si>
  <si>
    <t>[push]</t>
  </si>
  <si>
    <t>[Unknown func]</t>
  </si>
  <si>
    <t>1636</t>
  </si>
  <si>
    <t>(Signed with korean letters)</t>
  </si>
  <si>
    <t>[practice, easy]</t>
  </si>
  <si>
    <t>1APanic</t>
  </si>
  <si>
    <t>(?)Zoxz</t>
  </si>
  <si>
    <t>[pits, secret]</t>
  </si>
  <si>
    <t>[practice, hard]</t>
  </si>
  <si>
    <t>[FBall, minigame]</t>
  </si>
  <si>
    <t>1A_3Duel</t>
  </si>
  <si>
    <t>[old 'duel']</t>
  </si>
  <si>
    <t>GulpVomit</t>
  </si>
  <si>
    <t>Garett, Katarsis, Perfect, Snegok, SuperJack</t>
  </si>
  <si>
    <t>[cons only]</t>
  </si>
  <si>
    <t>[practice, med]</t>
  </si>
  <si>
    <t>1A_Bunkr</t>
  </si>
  <si>
    <t>Men</t>
  </si>
  <si>
    <t>[prison escape]</t>
  </si>
  <si>
    <t>[mario]</t>
  </si>
  <si>
    <t>[bouncing fire]</t>
  </si>
  <si>
    <t>-- delete --</t>
  </si>
  <si>
    <t>1A_Duelz</t>
  </si>
  <si>
    <t>[modif. Solo]</t>
  </si>
  <si>
    <t>[booster]</t>
  </si>
  <si>
    <t>bank8</t>
  </si>
  <si>
    <t>[broken]</t>
  </si>
  <si>
    <t>1A_Enead</t>
  </si>
  <si>
    <t>[old 'EnnOH']</t>
  </si>
  <si>
    <t>[kinda big]</t>
  </si>
  <si>
    <t>Samuel, Superjack, Perfect, Terao Nobu, Racer</t>
  </si>
  <si>
    <t>Vladik</t>
  </si>
  <si>
    <t>[also arena]</t>
  </si>
  <si>
    <t>1A_EstUp</t>
  </si>
  <si>
    <t>[old EXT, crashes]</t>
  </si>
  <si>
    <t>[effects, A+]</t>
  </si>
  <si>
    <t>1B_3Duel</t>
  </si>
  <si>
    <t>[old duel]</t>
  </si>
  <si>
    <t>Panic, Rubisko</t>
  </si>
  <si>
    <t>[puzzle, A++]</t>
  </si>
  <si>
    <t>[color edge, A+]</t>
  </si>
  <si>
    <t>[stuck in place]</t>
  </si>
  <si>
    <t>1Collos</t>
  </si>
  <si>
    <t>[very small]</t>
  </si>
  <si>
    <t>[req teams]</t>
  </si>
  <si>
    <t>[Estate remodel]</t>
  </si>
  <si>
    <t>1Grave</t>
  </si>
  <si>
    <t>d2m41</t>
  </si>
  <si>
    <t>[square]</t>
  </si>
  <si>
    <t>1OhGod</t>
  </si>
  <si>
    <t>[aimbot]</t>
  </si>
  <si>
    <t>[secret room]</t>
  </si>
  <si>
    <t>201805</t>
  </si>
  <si>
    <t>[zombies, A++]</t>
  </si>
  <si>
    <t>SuperJack, Samuel</t>
  </si>
  <si>
    <t>[fixed, A+]</t>
  </si>
  <si>
    <t>[dodgeball]</t>
  </si>
  <si>
    <t>[A+; color lib]</t>
  </si>
  <si>
    <t>fov</t>
  </si>
  <si>
    <t>2Bludth</t>
  </si>
  <si>
    <t>Okhunter</t>
  </si>
  <si>
    <t>[weapon hax, A+]</t>
  </si>
  <si>
    <t>[bouncing urchin]</t>
  </si>
  <si>
    <t>300</t>
  </si>
  <si>
    <t>[dupe of 100?]</t>
  </si>
  <si>
    <t>[modif. Estate w/ AI]</t>
  </si>
  <si>
    <t>Mix</t>
  </si>
  <si>
    <t>[invuln on atk]</t>
  </si>
  <si>
    <t>[CTF]</t>
  </si>
  <si>
    <t>3000Sch</t>
  </si>
  <si>
    <t>[old 3000City]</t>
  </si>
  <si>
    <t>(?)Nia</t>
  </si>
  <si>
    <t>[modif. BluDeath]</t>
  </si>
  <si>
    <t>[teams, A+]</t>
  </si>
  <si>
    <t>[chat]</t>
  </si>
  <si>
    <t>4000city</t>
  </si>
  <si>
    <t>[modif. solo]</t>
  </si>
  <si>
    <t>4001city</t>
  </si>
  <si>
    <t>[modif. 13shady]</t>
  </si>
  <si>
    <t>[weird push fx]</t>
  </si>
  <si>
    <t>4002city</t>
  </si>
  <si>
    <t>[modif. 3000City]</t>
  </si>
  <si>
    <t>[drawing, A+]</t>
  </si>
  <si>
    <t>5</t>
  </si>
  <si>
    <t>[renamed 'tesmagic']</t>
  </si>
  <si>
    <t>Exterminator</t>
  </si>
  <si>
    <t>Adesaw</t>
  </si>
  <si>
    <t>[also gauntlet]</t>
  </si>
  <si>
    <t>[follow]</t>
  </si>
  <si>
    <t>mypuz</t>
  </si>
  <si>
    <t>007</t>
  </si>
  <si>
    <t>[bats]</t>
  </si>
  <si>
    <t>Knight Templar</t>
  </si>
  <si>
    <t>[anim. Porticulis]</t>
  </si>
  <si>
    <t>9Teams</t>
  </si>
  <si>
    <t>(?)Mordentral</t>
  </si>
  <si>
    <t>ACastle</t>
  </si>
  <si>
    <t>[Nox Script 3.0 ex.]</t>
  </si>
  <si>
    <t>[gauntlet, broken]</t>
  </si>
  <si>
    <t>ATest</t>
  </si>
  <si>
    <t>[minigame, A+]</t>
  </si>
  <si>
    <t>[Go?]</t>
  </si>
  <si>
    <t>[LUA ex., SmallFist]</t>
  </si>
  <si>
    <t>Xandros</t>
  </si>
  <si>
    <t>takeshot</t>
  </si>
  <si>
    <t>ArchApollyon,
Afritx</t>
  </si>
  <si>
    <t>AWEstat2</t>
  </si>
  <si>
    <t>(?)Guest</t>
  </si>
  <si>
    <t>test2o19</t>
  </si>
  <si>
    <t>AWEstat3</t>
  </si>
  <si>
    <t>(?)Terao Nobu</t>
  </si>
  <si>
    <t>[req. Unimod?]</t>
  </si>
  <si>
    <t>Aaa</t>
  </si>
  <si>
    <t>[harpoon]</t>
  </si>
  <si>
    <t>Killer</t>
  </si>
  <si>
    <t>[beserk Horren]</t>
  </si>
  <si>
    <t>[moba, A+]</t>
  </si>
  <si>
    <t>ActTest</t>
  </si>
  <si>
    <t>adesaw</t>
  </si>
  <si>
    <t>AdvinTG</t>
  </si>
  <si>
    <t>[advintp dupe]</t>
  </si>
  <si>
    <t>Raislin Majere</t>
  </si>
  <si>
    <t>Jung Yul</t>
  </si>
  <si>
    <t>[can crash]</t>
  </si>
  <si>
    <t>[broken] = need to test w/ UniMod</t>
  </si>
  <si>
    <t>AimEstat</t>
  </si>
  <si>
    <t>[CTF, minigame?, A+]</t>
  </si>
  <si>
    <t>[dojo doors]</t>
  </si>
  <si>
    <t>Aproject</t>
  </si>
  <si>
    <t>[TreeHaus dupe]</t>
  </si>
  <si>
    <t>[object load]</t>
  </si>
  <si>
    <t>Arebuild</t>
  </si>
  <si>
    <t>----------------------------------------------------------------  LEGEND  ----------------------------------------------------------------</t>
  </si>
  <si>
    <t>BDT</t>
  </si>
  <si>
    <t>original</t>
  </si>
  <si>
    <t>Maps designed by Westwood Studios.</t>
  </si>
  <si>
    <t>[mob load]</t>
  </si>
  <si>
    <t>Backup</t>
  </si>
  <si>
    <t>[crashes, dupe]</t>
  </si>
  <si>
    <t>no frills custom</t>
  </si>
  <si>
    <t>Any map with the purpose of being played in the standard game modes without other obstacles.</t>
  </si>
  <si>
    <t>Barrage</t>
  </si>
  <si>
    <t>gauntlet/adv</t>
  </si>
  <si>
    <t>Either a series of mechanics devoted to unlikely survival or a mass of hostile NPC/mobs.</t>
  </si>
  <si>
    <t>BatleNPC</t>
  </si>
  <si>
    <t>Perfect, SuperJack, Samuel</t>
  </si>
  <si>
    <t>These can sometimes feel like Solo mode.</t>
  </si>
  <si>
    <t>[infin. obel, hurt loop]</t>
  </si>
  <si>
    <t>BeachMap</t>
  </si>
  <si>
    <t>big arena</t>
  </si>
  <si>
    <t>A map that has the intended purpose of fighting but is simply too huge for a low population.</t>
  </si>
  <si>
    <t>[mob observe]</t>
  </si>
  <si>
    <t>BiKi</t>
  </si>
  <si>
    <t>[empty folder]</t>
  </si>
  <si>
    <t>dueling</t>
  </si>
  <si>
    <t>A map with a caged area meant for dueling.</t>
  </si>
  <si>
    <t>BoW</t>
  </si>
  <si>
    <t>[old 'BowFlag']</t>
  </si>
  <si>
    <t>[small, novelty]</t>
  </si>
  <si>
    <t>peace</t>
  </si>
  <si>
    <t>Any map with 'homely' decoration or no specific purpose. Large exploration maps also fall under this category.</t>
  </si>
  <si>
    <t>BoW2</t>
  </si>
  <si>
    <t>[old BowFlag]</t>
  </si>
  <si>
    <t>Keep in mind if there are NPCs, you may have to use teams to make them friendly.</t>
  </si>
  <si>
    <t>BunkerV1</t>
  </si>
  <si>
    <t>[modif. Eu_Resp]</t>
  </si>
  <si>
    <t>MerCury</t>
  </si>
  <si>
    <t>minigame</t>
  </si>
  <si>
    <t>A map with a goal other than arena/CTF/etc.  Sometimes the game is not always intuitive.</t>
  </si>
  <si>
    <t>[memory hack]</t>
  </si>
  <si>
    <t>COCOH</t>
  </si>
  <si>
    <t>novelty</t>
  </si>
  <si>
    <t>A map that doesn't have any specific purpose but shows off a neat feature.</t>
  </si>
  <si>
    <t>[FBall, walls brkn]</t>
  </si>
  <si>
    <t>Camping1</t>
  </si>
  <si>
    <t>[Camping2 dupe]</t>
  </si>
  <si>
    <t>[boss]</t>
  </si>
  <si>
    <t>library</t>
  </si>
  <si>
    <t>A map acting as a gallery for a specific genre. i.e. objects, sounds, armor, etc</t>
  </si>
  <si>
    <t>[hidden monster]</t>
  </si>
  <si>
    <t>Canival</t>
  </si>
  <si>
    <t>[modif. Losttomb]</t>
  </si>
  <si>
    <t>(?)bank8</t>
  </si>
  <si>
    <t>test</t>
  </si>
  <si>
    <t>A map where the obvious purpose was to test a mechanic of sorts.</t>
  </si>
  <si>
    <t>ChatMap</t>
  </si>
  <si>
    <t>[old 'So_City'; no walls]</t>
  </si>
  <si>
    <t>requires patch</t>
  </si>
  <si>
    <t>Advanced maps that require a patched monster.bin and thing.bin. (included in download)</t>
  </si>
  <si>
    <t>[snake firegrate]</t>
  </si>
  <si>
    <t>CheckerZ</t>
  </si>
  <si>
    <t>[checkers dupe]</t>
  </si>
  <si>
    <t>unfinished</t>
  </si>
  <si>
    <t>These maps showed some quality that avoided deletion and can sometimes be promising.</t>
  </si>
  <si>
    <t>ChumSea</t>
  </si>
  <si>
    <t>Nia?</t>
  </si>
  <si>
    <t>Some are as simple as unclosed areas, no tiles, broken mechanics, or no armor/weapons.</t>
  </si>
  <si>
    <t>ColdCold</t>
  </si>
  <si>
    <t>[old CCold]</t>
  </si>
  <si>
    <t>delete</t>
  </si>
  <si>
    <t>If no reason is given, the map is either pointless, unoriginal, or broken and not worth fixing.</t>
  </si>
  <si>
    <t>Colony83</t>
  </si>
  <si>
    <t>unfixable</t>
  </si>
  <si>
    <t>Maps that will not load in game or map editor.</t>
  </si>
  <si>
    <t>[effects, CTF]</t>
  </si>
  <si>
    <t>CombatA</t>
  </si>
  <si>
    <t>[old Combat]</t>
  </si>
  <si>
    <t>Jecht</t>
  </si>
  <si>
    <t>-----------  Classifications  -----------</t>
  </si>
  <si>
    <t>[zomb togle, aka '5']</t>
  </si>
  <si>
    <t>CombatV5</t>
  </si>
  <si>
    <t>A+</t>
  </si>
  <si>
    <t>Maps with either a unique mechanic, high attention to detail, or a large amount of time has been devoted to it.</t>
  </si>
  <si>
    <t>Crash3</t>
  </si>
  <si>
    <t>If map falls under 'unfinished' it means the map was promising.</t>
  </si>
  <si>
    <t>[stage skipper]</t>
  </si>
  <si>
    <t>Crossbow</t>
  </si>
  <si>
    <t>[npc, A+]</t>
  </si>
  <si>
    <t>?</t>
  </si>
  <si>
    <t>Not 100% sure.  i.e. dupe? minigame?</t>
  </si>
  <si>
    <t>D5Proj</t>
  </si>
  <si>
    <t>broken</t>
  </si>
  <si>
    <t>Crashes game on load.</t>
  </si>
  <si>
    <t>DEATH</t>
  </si>
  <si>
    <t>lolezlol, zechs1313</t>
  </si>
  <si>
    <t>crashes</t>
  </si>
  <si>
    <t>Crashes while in game.</t>
  </si>
  <si>
    <t>[quest, A+]</t>
  </si>
  <si>
    <t>DEXT</t>
  </si>
  <si>
    <t>Asmodeo, Protokol</t>
  </si>
  <si>
    <t>[Karazhan]</t>
  </si>
  <si>
    <t>blue name</t>
  </si>
  <si>
    <t>Author of the map.</t>
  </si>
  <si>
    <t>DTCapOrb</t>
  </si>
  <si>
    <t>[library]</t>
  </si>
  <si>
    <t>DTPeace</t>
  </si>
  <si>
    <t>[crashes, duel]</t>
  </si>
  <si>
    <t>SaluS, @saka (DaeM)</t>
  </si>
  <si>
    <t>DeepFrst</t>
  </si>
  <si>
    <t>[old DF5]</t>
  </si>
  <si>
    <t>imm0rtal</t>
  </si>
  <si>
    <t>[breed wasps on talk]</t>
  </si>
  <si>
    <t>[gauntlet, A++]</t>
  </si>
  <si>
    <t>DefenEst</t>
  </si>
  <si>
    <t>Dobal</t>
  </si>
  <si>
    <t>['G_Forest' dupe]</t>
  </si>
  <si>
    <t>Dol</t>
  </si>
  <si>
    <t>[adv, A+]</t>
  </si>
  <si>
    <t>Doom</t>
  </si>
  <si>
    <t>[arena, A+]</t>
  </si>
  <si>
    <t>DrainagD</t>
  </si>
  <si>
    <t>Dueling2</t>
  </si>
  <si>
    <t>(?)Protokol</t>
  </si>
  <si>
    <t>[puzzle, A+]</t>
  </si>
  <si>
    <t>DwEstate</t>
  </si>
  <si>
    <t>DzM</t>
  </si>
  <si>
    <t>E</t>
  </si>
  <si>
    <t>EX</t>
  </si>
  <si>
    <t>[zombie waves]</t>
  </si>
  <si>
    <t>EXT</t>
  </si>
  <si>
    <t>XXXXhunterXXXX</t>
  </si>
  <si>
    <t>EXT5-1</t>
  </si>
  <si>
    <t>EXT5-2</t>
  </si>
  <si>
    <t>EXT5-3</t>
  </si>
  <si>
    <t>EXT5-4</t>
  </si>
  <si>
    <t>EXTn</t>
  </si>
  <si>
    <t>[modif. gener]</t>
  </si>
  <si>
    <t>EXZombi</t>
  </si>
  <si>
    <t>[map gen]</t>
  </si>
  <si>
    <t>Ehuhyes</t>
  </si>
  <si>
    <t>Ember23</t>
  </si>
  <si>
    <t>pl</t>
  </si>
  <si>
    <t>Enchnt</t>
  </si>
  <si>
    <t>[cust solo?]</t>
  </si>
  <si>
    <t>Epidmic2</t>
  </si>
  <si>
    <t>[old]</t>
  </si>
  <si>
    <t>EpidmicA</t>
  </si>
  <si>
    <t>[hecubah lair]</t>
  </si>
  <si>
    <t>Es</t>
  </si>
  <si>
    <t>EstateA</t>
  </si>
  <si>
    <t>EstateB</t>
  </si>
  <si>
    <t>EstateN</t>
  </si>
  <si>
    <t>FC22</t>
  </si>
  <si>
    <t>FallestD</t>
  </si>
  <si>
    <t>FeldEst</t>
  </si>
  <si>
    <t>FinalWar</t>
  </si>
  <si>
    <t>[war AI]</t>
  </si>
  <si>
    <t>FortSpwn</t>
  </si>
  <si>
    <t>[old FrtSpawn]</t>
  </si>
  <si>
    <t>FortesQ2</t>
  </si>
  <si>
    <t>Protokol/Superjack; Perfect</t>
  </si>
  <si>
    <t>FortesQ3</t>
  </si>
  <si>
    <t>Fuckshit</t>
  </si>
  <si>
    <t>G_gge</t>
  </si>
  <si>
    <t>[old G_gge2]</t>
  </si>
  <si>
    <t>Ti-Reks</t>
  </si>
  <si>
    <t>GATETEST</t>
  </si>
  <si>
    <t>[modif MiniMine]</t>
  </si>
  <si>
    <t>(?)Perfect</t>
  </si>
  <si>
    <t>SakSac (DaeM)</t>
  </si>
  <si>
    <t>medic</t>
  </si>
  <si>
    <t>Garbage</t>
  </si>
  <si>
    <t>GearUp</t>
  </si>
  <si>
    <t>noobguy</t>
  </si>
  <si>
    <t>GoAdv</t>
  </si>
  <si>
    <t>Eiot, Samuel, Superjack</t>
  </si>
  <si>
    <t>Grdn</t>
  </si>
  <si>
    <t>[crashes, old Grdn2]</t>
  </si>
  <si>
    <t>[npc boss]</t>
  </si>
  <si>
    <t>Guest4325</t>
  </si>
  <si>
    <t>[old Guest]</t>
  </si>
  <si>
    <t>DrubNavy, DroobPus</t>
  </si>
  <si>
    <t>GuestRP</t>
  </si>
  <si>
    <t>HQ</t>
  </si>
  <si>
    <t>HofBrin</t>
  </si>
  <si>
    <t>[solo, crashes]</t>
  </si>
  <si>
    <t>[boss, also test]</t>
  </si>
  <si>
    <t>Holy</t>
  </si>
  <si>
    <t>Hstate</t>
  </si>
  <si>
    <t>[solo, gauntlet]</t>
  </si>
  <si>
    <t>[npc, solo]</t>
  </si>
  <si>
    <t>Ilied</t>
  </si>
  <si>
    <t>IxSeigeball</t>
  </si>
  <si>
    <t>[old Seigebal]</t>
  </si>
  <si>
    <t>Archer, Nia, Superjack, Katarsis</t>
  </si>
  <si>
    <t>IxTT</t>
  </si>
  <si>
    <t>[old IxTT]</t>
  </si>
  <si>
    <t>JCastle</t>
  </si>
  <si>
    <t>Salvo</t>
  </si>
  <si>
    <t>[puzzle, peace]</t>
  </si>
  <si>
    <t>JYFire</t>
  </si>
  <si>
    <t>[crashes, minigame]</t>
  </si>
  <si>
    <t>JYminiw</t>
  </si>
  <si>
    <t>JYzom_2</t>
  </si>
  <si>
    <t>KillGurf</t>
  </si>
  <si>
    <t>[old KBattle]</t>
  </si>
  <si>
    <t>KillUp2!</t>
  </si>
  <si>
    <t>Kopie-</t>
  </si>
  <si>
    <t>Kzomb</t>
  </si>
  <si>
    <t>[Epidemic dupe]</t>
  </si>
  <si>
    <t>LAmulet</t>
  </si>
  <si>
    <t>['librctf' dupe]</t>
  </si>
  <si>
    <t>LandOf</t>
  </si>
  <si>
    <t>[crashes, orig quest]</t>
  </si>
  <si>
    <t>Letter_</t>
  </si>
  <si>
    <t>MAN</t>
  </si>
  <si>
    <t>MEstate</t>
  </si>
  <si>
    <t>MFbchw1</t>
  </si>
  <si>
    <t>MFbchw2</t>
  </si>
  <si>
    <t>MFroof</t>
  </si>
  <si>
    <t>KirConjurer</t>
  </si>
  <si>
    <t>MMremix</t>
  </si>
  <si>
    <t>MOBAtest</t>
  </si>
  <si>
    <t>MadTest</t>
  </si>
  <si>
    <t>Men!!0</t>
  </si>
  <si>
    <t>[old Men_RPG]</t>
  </si>
  <si>
    <t>Men1</t>
  </si>
  <si>
    <t>Men111</t>
  </si>
  <si>
    <t>MenCaos</t>
  </si>
  <si>
    <t>MenUp</t>
  </si>
  <si>
    <t>Mestate</t>
  </si>
  <si>
    <t>Militia</t>
  </si>
  <si>
    <t>Minery</t>
  </si>
  <si>
    <t>[modif. freeday]</t>
  </si>
  <si>
    <t>MnaVaulX</t>
  </si>
  <si>
    <t>MobArna2</t>
  </si>
  <si>
    <t>MomoMap</t>
  </si>
  <si>
    <t>Mongkmep</t>
  </si>
  <si>
    <t>MudereR</t>
  </si>
  <si>
    <t>['MudereR2' dupe]</t>
  </si>
  <si>
    <t>MudereR1</t>
  </si>
  <si>
    <t>MudereRF</t>
  </si>
  <si>
    <t>NHeroes</t>
  </si>
  <si>
    <t>NNNZan</t>
  </si>
  <si>
    <t>['nzan' dupe]</t>
  </si>
  <si>
    <t>NWars</t>
  </si>
  <si>
    <t>[broken, minigame]</t>
  </si>
  <si>
    <t>NWiz1a</t>
  </si>
  <si>
    <t>Necro2</t>
  </si>
  <si>
    <t>[shady dupe]</t>
  </si>
  <si>
    <t>NewFix</t>
  </si>
  <si>
    <t>Nhouse</t>
  </si>
  <si>
    <t>Noka</t>
  </si>
  <si>
    <t>NortenSJ</t>
  </si>
  <si>
    <t>['TheRoad' dupe]</t>
  </si>
  <si>
    <t>Nova</t>
  </si>
  <si>
    <t>NoxAoS</t>
  </si>
  <si>
    <t>OBEstate</t>
  </si>
  <si>
    <t>PerAsia</t>
  </si>
  <si>
    <t>Pie</t>
  </si>
  <si>
    <t>Pool1</t>
  </si>
  <si>
    <t>Pool2</t>
  </si>
  <si>
    <t>Pwnage</t>
  </si>
  <si>
    <t>Q_LOTDD</t>
  </si>
  <si>
    <t>RIErope1</t>
  </si>
  <si>
    <t>RWSiege</t>
  </si>
  <si>
    <t>RWtest</t>
  </si>
  <si>
    <t>Raining</t>
  </si>
  <si>
    <t>[overload]</t>
  </si>
  <si>
    <t>Rat2</t>
  </si>
  <si>
    <t>ReUpEs</t>
  </si>
  <si>
    <t>ReUpEx</t>
  </si>
  <si>
    <t>RespFix</t>
  </si>
  <si>
    <t>RomeDuel</t>
  </si>
  <si>
    <t>[broken, duel, A+]</t>
  </si>
  <si>
    <t>SArena</t>
  </si>
  <si>
    <t>SL</t>
  </si>
  <si>
    <t>[gauntlet, crashes]</t>
  </si>
  <si>
    <t>SO_Cafe2</t>
  </si>
  <si>
    <t>[old 'So_Cafe']</t>
  </si>
  <si>
    <t>SO_LOD1</t>
  </si>
  <si>
    <t>[minor changes]</t>
  </si>
  <si>
    <t>So_RUN!</t>
  </si>
  <si>
    <t>SSSE</t>
  </si>
  <si>
    <t>SSSE4</t>
  </si>
  <si>
    <t>Sentrr</t>
  </si>
  <si>
    <t>[skullwar dupe]</t>
  </si>
  <si>
    <t>Sentry</t>
  </si>
  <si>
    <t>[broken, test]</t>
  </si>
  <si>
    <t>ShoeTown</t>
  </si>
  <si>
    <t>So-B2</t>
  </si>
  <si>
    <t>So_Bar</t>
  </si>
  <si>
    <t>[old So_BarHD]</t>
  </si>
  <si>
    <t>So_City</t>
  </si>
  <si>
    <t>[no walls]</t>
  </si>
  <si>
    <t>Solo</t>
  </si>
  <si>
    <t>[quest dupe]</t>
  </si>
  <si>
    <t>SomeFRST</t>
  </si>
  <si>
    <t>Speed</t>
  </si>
  <si>
    <t>SubLibry</t>
  </si>
  <si>
    <t>T1</t>
  </si>
  <si>
    <t>TR</t>
  </si>
  <si>
    <t>TTSt</t>
  </si>
  <si>
    <t>T_Bunk</t>
  </si>
  <si>
    <t>T_DnMirA</t>
  </si>
  <si>
    <t>T_Ix</t>
  </si>
  <si>
    <t>T_LavCht</t>
  </si>
  <si>
    <t>T_Wizard</t>
  </si>
  <si>
    <t>Tavern</t>
  </si>
  <si>
    <t>TeddyL</t>
  </si>
  <si>
    <t>Template</t>
  </si>
  <si>
    <t>TestMap</t>
  </si>
  <si>
    <t>[Meetmap dupe]</t>
  </si>
  <si>
    <t>TestRuss</t>
  </si>
  <si>
    <t>Tetragon</t>
  </si>
  <si>
    <t>ThasCamp</t>
  </si>
  <si>
    <t>TheNZXZX</t>
  </si>
  <si>
    <t>Tns</t>
  </si>
  <si>
    <t>Towers1</t>
  </si>
  <si>
    <t>[CapFlag dupe]</t>
  </si>
  <si>
    <t>Town</t>
  </si>
  <si>
    <t>TrainingGrounds</t>
  </si>
  <si>
    <t>TrapMine</t>
  </si>
  <si>
    <t>Tribe</t>
  </si>
  <si>
    <t>Tutor</t>
  </si>
  <si>
    <t>UberCube</t>
  </si>
  <si>
    <t>UniMod</t>
  </si>
  <si>
    <t>UpEstate</t>
  </si>
  <si>
    <t>[old 'EXT']</t>
  </si>
  <si>
    <t>UrchnCve</t>
  </si>
  <si>
    <t>VillagIx</t>
  </si>
  <si>
    <t>WarGaunt</t>
  </si>
  <si>
    <t>Warfield</t>
  </si>
  <si>
    <t>Warfild2</t>
  </si>
  <si>
    <t>Warfild3</t>
  </si>
  <si>
    <t>Warlvl4B</t>
  </si>
  <si>
    <t>WayPoint</t>
  </si>
  <si>
    <t>XCon10a</t>
  </si>
  <si>
    <t>XCon10b</t>
  </si>
  <si>
    <t>XCon10c</t>
  </si>
  <si>
    <t>XCon10d</t>
  </si>
  <si>
    <t>Xestate</t>
  </si>
  <si>
    <t>XwizEST2</t>
  </si>
  <si>
    <t>YESTATE</t>
  </si>
  <si>
    <t>YokidArmy</t>
  </si>
  <si>
    <t>Yostate</t>
  </si>
  <si>
    <t>YsScript</t>
  </si>
  <si>
    <t>[broken, novelty]</t>
  </si>
  <si>
    <t>Zombie</t>
  </si>
  <si>
    <t>Zombies</t>
  </si>
  <si>
    <t>Zombies!</t>
  </si>
  <si>
    <t>aa</t>
  </si>
  <si>
    <t>[renamed 'dodgebal']</t>
  </si>
  <si>
    <t>aaaaaaa</t>
  </si>
  <si>
    <t>abmar2</t>
  </si>
  <si>
    <t>[abmar22 dupe]</t>
  </si>
  <si>
    <t>abmar222</t>
  </si>
  <si>
    <t>abmarlol</t>
  </si>
  <si>
    <t>acom</t>
  </si>
  <si>
    <t>[comd dupe]</t>
  </si>
  <si>
    <t>acombat</t>
  </si>
  <si>
    <t>alpha</t>
  </si>
  <si>
    <t>[dupe, broken]</t>
  </si>
  <si>
    <t>amap</t>
  </si>
  <si>
    <t>apot</t>
  </si>
  <si>
    <t>asiabeyo</t>
  </si>
  <si>
    <t>[WaterLib dupe]</t>
  </si>
  <si>
    <t>asm</t>
  </si>
  <si>
    <t>[old asm2]</t>
  </si>
  <si>
    <t>awar2</t>
  </si>
  <si>
    <t>awarm1</t>
  </si>
  <si>
    <t>awizh3</t>
  </si>
  <si>
    <t>b00nker</t>
  </si>
  <si>
    <t>[trite bunker]</t>
  </si>
  <si>
    <t>banana</t>
  </si>
  <si>
    <t>bdhk</t>
  </si>
  <si>
    <t>beneath2</t>
  </si>
  <si>
    <t>[old beneath]</t>
  </si>
  <si>
    <t>bio</t>
  </si>
  <si>
    <t>[trite Estate]</t>
  </si>
  <si>
    <t>blabla</t>
  </si>
  <si>
    <t>[IandF2 dupe]</t>
  </si>
  <si>
    <t>bludeat</t>
  </si>
  <si>
    <t>bmmap</t>
  </si>
  <si>
    <t>[crashes, unfinished]</t>
  </si>
  <si>
    <t>botest</t>
  </si>
  <si>
    <t>bowum</t>
  </si>
  <si>
    <t>brash</t>
  </si>
  <si>
    <t>[old CTFClash]</t>
  </si>
  <si>
    <t>bytcax</t>
  </si>
  <si>
    <t>chalengs</t>
  </si>
  <si>
    <t>chb</t>
  </si>
  <si>
    <t>cider</t>
  </si>
  <si>
    <t>[So_Beach dupe]</t>
  </si>
  <si>
    <t>cinema</t>
  </si>
  <si>
    <t>comaw</t>
  </si>
  <si>
    <t>comd</t>
  </si>
  <si>
    <t>comw</t>
  </si>
  <si>
    <t>conswamp</t>
  </si>
  <si>
    <t>conte1</t>
  </si>
  <si>
    <t>cstate</t>
  </si>
  <si>
    <t>[aimbot trigs]</t>
  </si>
  <si>
    <t>dcom</t>
  </si>
  <si>
    <t>dede</t>
  </si>
  <si>
    <t>defend</t>
  </si>
  <si>
    <t>dehec</t>
  </si>
  <si>
    <t>den</t>
  </si>
  <si>
    <t>dm2</t>
  </si>
  <si>
    <t>dm5wastx</t>
  </si>
  <si>
    <t>dmnpba</t>
  </si>
  <si>
    <t>dueling3</t>
  </si>
  <si>
    <t>dueltest</t>
  </si>
  <si>
    <t>dydy</t>
  </si>
  <si>
    <t>e_resp</t>
  </si>
  <si>
    <t>eat_susi</t>
  </si>
  <si>
    <t>[unimod?]</t>
  </si>
  <si>
    <t>ehome</t>
  </si>
  <si>
    <t>ennead</t>
  </si>
  <si>
    <t>estkreep</t>
  </si>
  <si>
    <t>estnemo</t>
  </si>
  <si>
    <t>estnight</t>
  </si>
  <si>
    <t>eu_resp2</t>
  </si>
  <si>
    <t>eu_resp3</t>
  </si>
  <si>
    <t>evglnt01</t>
  </si>
  <si>
    <t>evyL[iD]</t>
  </si>
  <si>
    <t>fcom</t>
  </si>
  <si>
    <t>fixed</t>
  </si>
  <si>
    <t>[quest, dupe]</t>
  </si>
  <si>
    <t>fllwship</t>
  </si>
  <si>
    <t>fontest</t>
  </si>
  <si>
    <t>forum</t>
  </si>
  <si>
    <t>fovball2</t>
  </si>
  <si>
    <t>['FovBall' dupe]</t>
  </si>
  <si>
    <t>framewar</t>
  </si>
  <si>
    <t>freeDay2</t>
  </si>
  <si>
    <t>[old freeday]</t>
  </si>
  <si>
    <t>freeDay3</t>
  </si>
  <si>
    <t>frostS</t>
  </si>
  <si>
    <t>fun2</t>
  </si>
  <si>
    <t>furnacew</t>
  </si>
  <si>
    <t>[old furnace]</t>
  </si>
  <si>
    <t>galava</t>
  </si>
  <si>
    <t>gama</t>
  </si>
  <si>
    <t>gar</t>
  </si>
  <si>
    <t>gisCold</t>
  </si>
  <si>
    <t>go_arena</t>
  </si>
  <si>
    <t>gog1</t>
  </si>
  <si>
    <t>[old gog]</t>
  </si>
  <si>
    <t>guant</t>
  </si>
  <si>
    <t>gxcity</t>
  </si>
  <si>
    <t>hnus</t>
  </si>
  <si>
    <t>horvath</t>
  </si>
  <si>
    <t>illusion</t>
  </si>
  <si>
    <t>imbat</t>
  </si>
  <si>
    <t>in</t>
  </si>
  <si>
    <t>jack</t>
  </si>
  <si>
    <t>jytest</t>
  </si>
  <si>
    <t>ktdefen2</t>
  </si>
  <si>
    <t>ktdefen3</t>
  </si>
  <si>
    <t>landrun</t>
  </si>
  <si>
    <t>library3</t>
  </si>
  <si>
    <t>[old 'library2']</t>
  </si>
  <si>
    <t>lol</t>
  </si>
  <si>
    <t>m1</t>
  </si>
  <si>
    <t>m11</t>
  </si>
  <si>
    <t>mcomm</t>
  </si>
  <si>
    <t>mentest</t>
  </si>
  <si>
    <t>mg</t>
  </si>
  <si>
    <t>mine</t>
  </si>
  <si>
    <t>['G_Mines' dupe]</t>
  </si>
  <si>
    <t>mineLib</t>
  </si>
  <si>
    <t>mmgg</t>
  </si>
  <si>
    <t>[rpg, broken]</t>
  </si>
  <si>
    <t>mmm</t>
  </si>
  <si>
    <t>[old UWCastle]</t>
  </si>
  <si>
    <t>ncom</t>
  </si>
  <si>
    <t>ndtravel</t>
  </si>
  <si>
    <t>['Travel' dupe]</t>
  </si>
  <si>
    <t>ngamexd</t>
  </si>
  <si>
    <t>[old ngame]</t>
  </si>
  <si>
    <t>nghtsate</t>
  </si>
  <si>
    <t>nia_script</t>
  </si>
  <si>
    <t>['Nscript' dupe]</t>
  </si>
  <si>
    <t>niascript3</t>
  </si>
  <si>
    <t>['nscript3' dupe]</t>
  </si>
  <si>
    <t>noortest</t>
  </si>
  <si>
    <t>nreezot</t>
  </si>
  <si>
    <t>[gauntlet, broken, A+]</t>
  </si>
  <si>
    <t>null01</t>
  </si>
  <si>
    <t>oh</t>
  </si>
  <si>
    <t>olduel</t>
  </si>
  <si>
    <t>omfglol</t>
  </si>
  <si>
    <t>omg</t>
  </si>
  <si>
    <t>outta</t>
  </si>
  <si>
    <t>[old outtaA]</t>
  </si>
  <si>
    <t>[test]</t>
  </si>
  <si>
    <t>perftes0</t>
  </si>
  <si>
    <t>potcoff</t>
  </si>
  <si>
    <t>[small potland]</t>
  </si>
  <si>
    <t>q</t>
  </si>
  <si>
    <t>qcom</t>
  </si>
  <si>
    <t>r180724</t>
  </si>
  <si>
    <t>redfort</t>
  </si>
  <si>
    <t>rofl</t>
  </si>
  <si>
    <t>rope</t>
  </si>
  <si>
    <t>savetest</t>
  </si>
  <si>
    <t>sd</t>
  </si>
  <si>
    <t>[flags broken]</t>
  </si>
  <si>
    <t>sdheroes</t>
  </si>
  <si>
    <t>sdunmir4</t>
  </si>
  <si>
    <t>sff</t>
  </si>
  <si>
    <t>sizeisok</t>
  </si>
  <si>
    <t>slastate</t>
  </si>
  <si>
    <t>soilders</t>
  </si>
  <si>
    <t>solodun</t>
  </si>
  <si>
    <t>somepl</t>
  </si>
  <si>
    <t>sophdul2</t>
  </si>
  <si>
    <t>spacerun</t>
  </si>
  <si>
    <t>spellg01</t>
  </si>
  <si>
    <t>[spellG dupe]</t>
  </si>
  <si>
    <t>subject</t>
  </si>
  <si>
    <t>survive</t>
  </si>
  <si>
    <t>test1234</t>
  </si>
  <si>
    <t>[old Sdtest]</t>
  </si>
  <si>
    <t>test5</t>
  </si>
  <si>
    <t>testsa</t>
  </si>
  <si>
    <t>testy</t>
  </si>
  <si>
    <t>tetris</t>
  </si>
  <si>
    <t>texts</t>
  </si>
  <si>
    <t>tfb</t>
  </si>
  <si>
    <t>tiling</t>
  </si>
  <si>
    <t>tingo</t>
  </si>
  <si>
    <t>toperos</t>
  </si>
  <si>
    <t>tower3</t>
  </si>
  <si>
    <t>[solo, broken]</t>
  </si>
  <si>
    <t>train</t>
  </si>
  <si>
    <t>trog</t>
  </si>
  <si>
    <t>tum</t>
  </si>
  <si>
    <t>twilight</t>
  </si>
  <si>
    <t>urban_p</t>
  </si>
  <si>
    <t>venetia</t>
  </si>
  <si>
    <t>[old Venetiah]</t>
  </si>
  <si>
    <t>waterc</t>
  </si>
  <si>
    <t>wellgard</t>
  </si>
  <si>
    <t>whoaswha</t>
  </si>
  <si>
    <t>wiz</t>
  </si>
  <si>
    <t>wizcity1</t>
  </si>
  <si>
    <t>wizte1</t>
  </si>
  <si>
    <t>wizwar1</t>
  </si>
  <si>
    <t>wizworld</t>
  </si>
  <si>
    <t>woody2</t>
  </si>
  <si>
    <t>[old woody]</t>
  </si>
  <si>
    <t>wotsctf2</t>
  </si>
  <si>
    <t>['wotsctf' dupe]</t>
  </si>
  <si>
    <t>wrxfors2</t>
  </si>
  <si>
    <t>[old 'UN_FOR']</t>
  </si>
  <si>
    <t>wrxforst</t>
  </si>
  <si>
    <t>[old UN_FOR]</t>
  </si>
  <si>
    <t>wtf</t>
  </si>
  <si>
    <t>www1</t>
  </si>
  <si>
    <t>xcombat</t>
  </si>
  <si>
    <t>xcomhard</t>
  </si>
  <si>
    <t>xd</t>
  </si>
  <si>
    <t>xdcombat</t>
  </si>
  <si>
    <t>xfire</t>
  </si>
  <si>
    <t>xnod</t>
  </si>
  <si>
    <t>xwarcom</t>
  </si>
  <si>
    <t>xxblude</t>
  </si>
  <si>
    <t>xxx</t>
  </si>
  <si>
    <t>[broken, A+]</t>
  </si>
  <si>
    <t>yComEsc</t>
  </si>
  <si>
    <t>yCome</t>
  </si>
  <si>
    <t>yFinalBs</t>
  </si>
  <si>
    <t>yWombat</t>
  </si>
  <si>
    <t>yabmar</t>
  </si>
  <si>
    <t>[13Shady dupe]</t>
  </si>
  <si>
    <t>yconh</t>
  </si>
  <si>
    <t>ydemons</t>
  </si>
  <si>
    <t>yepic</t>
  </si>
  <si>
    <t>ygalava</t>
  </si>
  <si>
    <t>yhvsh</t>
  </si>
  <si>
    <t>ystate</t>
  </si>
  <si>
    <t>ytower</t>
  </si>
  <si>
    <t>z00xx</t>
  </si>
  <si>
    <t>zaz</t>
  </si>
  <si>
    <t>zfff</t>
  </si>
  <si>
    <t>zndun</t>
  </si>
  <si>
    <t>zones</t>
  </si>
  <si>
    <t>['TbPxx' dupe]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</si>
</sst>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8">
    <font>
      <sz val="10.0"/>
      <color rgb="FF000000"/>
      <name val="Arial"/>
    </font>
    <font>
      <b/>
      <sz val="12.0"/>
      <color rgb="FF91FF00"/>
      <name val="Calibri"/>
    </font>
    <font>
      <b/>
      <sz val="11.0"/>
      <color rgb="FFFFFF00"/>
      <name val="Calibri"/>
    </font>
    <font>
      <u/>
      <sz val="11.0"/>
      <color rgb="FFFFFFFF"/>
      <name val="Calibri"/>
    </font>
    <font>
      <sz val="11.0"/>
      <color rgb="FF7B7B7B"/>
      <name val="Calibri"/>
    </font>
    <font>
      <sz val="11.0"/>
      <color rgb="FF00FFFF"/>
      <name val="Calibri"/>
    </font>
    <font>
      <sz val="11.0"/>
      <color rgb="FFFFFFFF"/>
      <name val="Calibri"/>
    </font>
    <font>
      <u/>
      <sz val="11.0"/>
      <color rgb="FFFFFFFF"/>
      <name val="Calibri"/>
    </font>
    <font>
      <sz val="11.0"/>
      <color rgb="FFFFFF00"/>
      <name val="Calibri"/>
    </font>
    <font>
      <u/>
      <sz val="11.0"/>
      <color rgb="FFFFFFFF"/>
      <name val="Calibri"/>
    </font>
    <font>
      <u/>
      <sz val="12.0"/>
      <color rgb="FF08DCFF"/>
      <name val="Calibri"/>
    </font>
    <font>
      <sz val="11.0"/>
      <name val="Calibri"/>
    </font>
    <font>
      <name val="Arial"/>
    </font>
    <font>
      <b/>
      <sz val="11.0"/>
      <color rgb="FF00FFFF"/>
      <name val="Calibri"/>
    </font>
    <font>
      <u/>
      <sz val="11.0"/>
      <color rgb="FFFFFFFF"/>
      <name val="Calibri"/>
    </font>
    <font>
      <sz val="11.0"/>
    </font>
    <font>
      <b/>
      <u/>
      <sz val="12.0"/>
      <color rgb="FFFF2F00"/>
      <name val="Calibri"/>
    </font>
    <font>
      <u/>
      <sz val="11.0"/>
      <color rgb="FFFFFFFF"/>
      <name val="Calibri"/>
    </font>
    <font>
      <u/>
      <sz val="11.0"/>
      <color rgb="FFFFFFFF"/>
      <name val="Calibri"/>
    </font>
    <font>
      <b/>
      <sz val="12.0"/>
      <color rgb="FFC0FF02"/>
      <name val="Calibri"/>
    </font>
    <font>
      <u/>
      <sz val="11.0"/>
      <color rgb="FF08DCFF"/>
      <name val="Calibri"/>
    </font>
    <font>
      <u/>
      <sz val="11.0"/>
      <color rgb="FFFFFFFF"/>
      <name val="Calibri"/>
    </font>
    <font>
      <sz val="11.0"/>
      <color rgb="FF91FF00"/>
      <name val="Calibri"/>
    </font>
    <font>
      <u/>
      <sz val="11.0"/>
      <color rgb="FFFFFFFF"/>
      <name val="Calibri"/>
    </font>
    <font>
      <b/>
      <sz val="11.0"/>
      <color rgb="FF91FF00"/>
      <name val="Calibri"/>
    </font>
    <font>
      <sz val="11.0"/>
      <color rgb="FFD9D9D9"/>
      <name val="Calibri"/>
    </font>
    <font>
      <sz val="11.0"/>
      <color rgb="FF08DCFF"/>
      <name val="Calibri"/>
    </font>
    <font>
      <b/>
      <sz val="12.0"/>
      <color rgb="FF00FFFF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434343"/>
        <bgColor rgb="FF434343"/>
      </patternFill>
    </fill>
    <fill>
      <patternFill patternType="solid">
        <fgColor rgb="FF383838"/>
        <bgColor rgb="FF383838"/>
      </patternFill>
    </fill>
  </fills>
  <borders count="1">
    <border/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/>
    </xf>
    <xf borderId="0" fillId="2" fontId="2" numFmtId="0" xfId="0" applyAlignment="1" applyFont="1">
      <alignment horizontal="center" readingOrder="0"/>
    </xf>
    <xf borderId="0" fillId="2" fontId="3" numFmtId="0" xfId="0" applyAlignment="1" applyFont="1">
      <alignment readingOrder="0"/>
    </xf>
    <xf borderId="0" fillId="2" fontId="4" numFmtId="0" xfId="0" applyAlignment="1" applyFont="1">
      <alignment horizontal="right" readingOrder="0"/>
    </xf>
    <xf borderId="0" fillId="2" fontId="5" numFmtId="0" xfId="0" applyAlignment="1" applyFont="1">
      <alignment horizontal="left" readingOrder="0"/>
    </xf>
    <xf borderId="0" fillId="2" fontId="5" numFmtId="0" xfId="0" applyAlignment="1" applyFont="1">
      <alignment horizontal="center" readingOrder="0"/>
    </xf>
    <xf borderId="0" fillId="2" fontId="5" numFmtId="0" xfId="0" applyAlignment="1" applyFont="1">
      <alignment readingOrder="0"/>
    </xf>
    <xf borderId="0" fillId="2" fontId="6" numFmtId="0" xfId="0" applyAlignment="1" applyFont="1">
      <alignment horizontal="center" readingOrder="0"/>
    </xf>
    <xf borderId="0" fillId="2" fontId="5" numFmtId="0" xfId="0" applyAlignment="1" applyFont="1">
      <alignment vertical="bottom"/>
    </xf>
    <xf borderId="0" fillId="2" fontId="6" numFmtId="0" xfId="0" applyAlignment="1" applyFont="1">
      <alignment readingOrder="0"/>
    </xf>
    <xf borderId="0" fillId="2" fontId="7" numFmtId="0" xfId="0" applyAlignment="1" applyFont="1">
      <alignment horizontal="left" readingOrder="0"/>
    </xf>
    <xf borderId="0" fillId="2" fontId="8" numFmtId="0" xfId="0" applyAlignment="1" applyFont="1">
      <alignment horizontal="right" readingOrder="0"/>
    </xf>
    <xf borderId="0" fillId="2" fontId="4" numFmtId="0" xfId="0" applyAlignment="1" applyFont="1">
      <alignment horizontal="right"/>
    </xf>
    <xf borderId="0" fillId="2" fontId="9" numFmtId="0" xfId="0" applyAlignment="1" applyFont="1">
      <alignment vertical="bottom"/>
    </xf>
    <xf borderId="0" fillId="2" fontId="4" numFmtId="0" xfId="0" applyAlignment="1" applyFont="1">
      <alignment horizontal="right" vertical="bottom"/>
    </xf>
    <xf borderId="0" fillId="3" fontId="10" numFmtId="0" xfId="0" applyAlignment="1" applyFill="1" applyFont="1">
      <alignment horizontal="center" readingOrder="0"/>
    </xf>
    <xf borderId="0" fillId="2" fontId="11" numFmtId="0" xfId="0" applyAlignment="1" applyFont="1">
      <alignment horizontal="left"/>
    </xf>
    <xf borderId="0" fillId="2" fontId="4" numFmtId="0" xfId="0" applyAlignment="1" applyFont="1">
      <alignment horizontal="right" readingOrder="0" vertical="bottom"/>
    </xf>
    <xf borderId="0" fillId="2" fontId="12" numFmtId="0" xfId="0" applyAlignment="1" applyFont="1">
      <alignment vertical="bottom"/>
    </xf>
    <xf borderId="0" fillId="2" fontId="5" numFmtId="0" xfId="0" applyAlignment="1" applyFont="1">
      <alignment horizontal="left"/>
    </xf>
    <xf borderId="0" fillId="2" fontId="13" numFmtId="0" xfId="0" applyAlignment="1" applyFont="1">
      <alignment horizontal="center" readingOrder="0"/>
    </xf>
    <xf borderId="0" fillId="2" fontId="5" numFmtId="0" xfId="0" applyAlignment="1" applyFont="1">
      <alignment horizontal="left" readingOrder="0" vertical="bottom"/>
    </xf>
    <xf borderId="0" fillId="2" fontId="6" numFmtId="0" xfId="0" applyAlignment="1" applyFont="1">
      <alignment horizontal="left" readingOrder="0"/>
    </xf>
    <xf borderId="0" fillId="2" fontId="5" numFmtId="0" xfId="0" applyAlignment="1" applyFont="1">
      <alignment readingOrder="0" vertical="bottom"/>
    </xf>
    <xf borderId="0" fillId="2" fontId="14" numFmtId="0" xfId="0" applyAlignment="1" applyFont="1">
      <alignment readingOrder="0" vertical="bottom"/>
    </xf>
    <xf borderId="0" fillId="2" fontId="4" numFmtId="0" xfId="0" applyAlignment="1" applyFont="1">
      <alignment horizontal="right" vertical="bottom"/>
    </xf>
    <xf borderId="0" fillId="2" fontId="15" numFmtId="0" xfId="0" applyAlignment="1" applyFont="1">
      <alignment horizontal="left"/>
    </xf>
    <xf borderId="0" fillId="2" fontId="6" numFmtId="0" xfId="0" applyFont="1"/>
    <xf borderId="0" fillId="3" fontId="16" numFmtId="0" xfId="0" applyAlignment="1" applyFont="1">
      <alignment horizontal="center" readingOrder="0"/>
    </xf>
    <xf borderId="0" fillId="2" fontId="17" numFmtId="49" xfId="0" applyAlignment="1" applyFont="1" applyNumberFormat="1">
      <alignment horizontal="left" readingOrder="0"/>
    </xf>
    <xf borderId="0" fillId="2" fontId="6" numFmtId="49" xfId="0" applyAlignment="1" applyFont="1" applyNumberFormat="1">
      <alignment horizontal="left" readingOrder="0"/>
    </xf>
    <xf borderId="0" fillId="3" fontId="6" numFmtId="0" xfId="0" applyAlignment="1" applyFont="1">
      <alignment horizontal="center" readingOrder="0"/>
    </xf>
    <xf borderId="0" fillId="3" fontId="18" numFmtId="0" xfId="0" applyAlignment="1" applyFont="1">
      <alignment horizontal="center" readingOrder="0"/>
    </xf>
    <xf borderId="0" fillId="3" fontId="19" numFmtId="0" xfId="0" applyAlignment="1" applyFont="1">
      <alignment horizontal="center" readingOrder="0"/>
    </xf>
    <xf borderId="0" fillId="3" fontId="4" numFmtId="0" xfId="0" applyAlignment="1" applyFont="1">
      <alignment horizontal="right" readingOrder="0"/>
    </xf>
    <xf borderId="0" fillId="3" fontId="20" numFmtId="0" xfId="0" applyAlignment="1" applyFont="1">
      <alignment horizontal="center" readingOrder="0"/>
    </xf>
    <xf borderId="0" fillId="2" fontId="8" numFmtId="0" xfId="0" applyAlignment="1" applyFont="1">
      <alignment horizontal="center" readingOrder="0"/>
    </xf>
    <xf borderId="0" fillId="2" fontId="19" numFmtId="0" xfId="0" applyAlignment="1" applyFont="1">
      <alignment horizontal="center" readingOrder="0"/>
    </xf>
    <xf borderId="0" fillId="2" fontId="5" numFmtId="0" xfId="0" applyFont="1"/>
    <xf borderId="0" fillId="2" fontId="21" numFmtId="0" xfId="0" applyAlignment="1" applyFont="1">
      <alignment horizontal="left" readingOrder="0" vertical="center"/>
    </xf>
    <xf borderId="0" fillId="2" fontId="5" numFmtId="0" xfId="0" applyAlignment="1" applyFont="1">
      <alignment horizontal="left" readingOrder="0" shrinkToFit="0" wrapText="1"/>
    </xf>
    <xf borderId="0" fillId="2" fontId="22" numFmtId="0" xfId="0" applyAlignment="1" applyFont="1">
      <alignment horizontal="center" readingOrder="0"/>
    </xf>
    <xf borderId="0" fillId="2" fontId="5" numFmtId="0" xfId="0" applyAlignment="1" applyFont="1">
      <alignment horizontal="left"/>
    </xf>
    <xf borderId="0" fillId="2" fontId="11" numFmtId="0" xfId="0" applyAlignment="1" applyFont="1">
      <alignment horizontal="left"/>
    </xf>
    <xf borderId="0" fillId="2" fontId="12" numFmtId="0" xfId="0" applyAlignment="1" applyFont="1">
      <alignment vertical="bottom"/>
    </xf>
    <xf borderId="0" fillId="2" fontId="23" numFmtId="49" xfId="0" applyAlignment="1" applyFont="1" applyNumberFormat="1">
      <alignment readingOrder="0"/>
    </xf>
    <xf borderId="0" fillId="2" fontId="2" numFmtId="0" xfId="0" applyAlignment="1" applyFont="1">
      <alignment horizontal="right" readingOrder="0"/>
    </xf>
    <xf borderId="0" fillId="2" fontId="6" numFmtId="0" xfId="0" applyAlignment="1" applyFont="1">
      <alignment vertical="bottom"/>
    </xf>
    <xf borderId="0" fillId="2" fontId="6" numFmtId="49" xfId="0" applyAlignment="1" applyFont="1" applyNumberFormat="1">
      <alignment readingOrder="0"/>
    </xf>
    <xf borderId="0" fillId="2" fontId="4" numFmtId="0" xfId="0" applyAlignment="1" applyFont="1">
      <alignment horizontal="right" readingOrder="0" vertical="center"/>
    </xf>
    <xf borderId="0" fillId="2" fontId="5" numFmtId="0" xfId="0" applyAlignment="1" applyFont="1">
      <alignment readingOrder="0" vertical="center"/>
    </xf>
    <xf borderId="0" fillId="3" fontId="24" numFmtId="0" xfId="0" applyAlignment="1" applyFont="1">
      <alignment horizontal="center" readingOrder="0"/>
    </xf>
    <xf borderId="0" fillId="3" fontId="22" numFmtId="0" xfId="0" applyAlignment="1" applyFont="1">
      <alignment readingOrder="0"/>
    </xf>
    <xf borderId="0" fillId="3" fontId="6" numFmtId="0" xfId="0" applyAlignment="1" applyFont="1">
      <alignment readingOrder="0"/>
    </xf>
    <xf borderId="0" fillId="3" fontId="4" numFmtId="0" xfId="0" applyAlignment="1" applyFont="1">
      <alignment horizontal="right"/>
    </xf>
    <xf borderId="0" fillId="3" fontId="6" numFmtId="0" xfId="0" applyFont="1"/>
    <xf borderId="0" fillId="3" fontId="22" numFmtId="0" xfId="0" applyFont="1"/>
    <xf borderId="0" fillId="3" fontId="22" numFmtId="0" xfId="0" applyFont="1"/>
    <xf borderId="0" fillId="3" fontId="6" numFmtId="0" xfId="0" applyFont="1"/>
    <xf borderId="0" fillId="3" fontId="19" numFmtId="0" xfId="0" applyAlignment="1" applyFont="1">
      <alignment horizontal="center"/>
    </xf>
    <xf borderId="0" fillId="2" fontId="6" numFmtId="0" xfId="0" applyAlignment="1" applyFont="1">
      <alignment readingOrder="0" vertical="bottom"/>
    </xf>
    <xf borderId="0" fillId="3" fontId="25" numFmtId="0" xfId="0" applyAlignment="1" applyFont="1">
      <alignment readingOrder="0"/>
    </xf>
    <xf borderId="0" fillId="3" fontId="26" numFmtId="0" xfId="0" applyAlignment="1" applyFont="1">
      <alignment readingOrder="0"/>
    </xf>
    <xf borderId="0" fillId="2" fontId="6" numFmtId="0" xfId="0" applyAlignment="1" applyFont="1">
      <alignment horizontal="right" readingOrder="0"/>
    </xf>
    <xf borderId="0" fillId="2" fontId="27" numFmtId="0" xfId="0" applyAlignment="1" applyFont="1">
      <alignment horizontal="center" readingOrder="0"/>
    </xf>
    <xf borderId="0" fillId="2" fontId="4" numFmtId="0" xfId="0" applyAlignment="1" applyFont="1">
      <alignment readingOrder="0"/>
    </xf>
    <xf borderId="0" fillId="2" fontId="4" numFmtId="0" xfId="0" applyAlignment="1" applyFont="1">
      <alignment horizontal="center" readingOrder="0"/>
    </xf>
    <xf borderId="0" fillId="2" fontId="4" numFmtId="0" xfId="0" applyFont="1"/>
    <xf borderId="0" fillId="2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0.86"/>
    <col customWidth="1" min="2" max="2" width="7.14"/>
    <col customWidth="1" min="3" max="3" width="10.86"/>
    <col customWidth="1" min="4" max="4" width="16.43"/>
    <col customWidth="1" min="5" max="5" width="12.43"/>
    <col customWidth="1" min="6" max="6" width="11.14"/>
    <col customWidth="1" min="7" max="7" width="15.29"/>
    <col customWidth="1" min="8" max="8" width="13.71"/>
    <col customWidth="1" min="9" max="9" width="11.0"/>
    <col customWidth="1" min="10" max="10" width="18.29"/>
    <col customWidth="1" min="11" max="11" width="15.86"/>
    <col customWidth="1" min="12" max="12" width="10.57"/>
    <col customWidth="1" min="13" max="13" width="16.29"/>
    <col customWidth="1" min="14" max="14" width="23.0"/>
    <col customWidth="1" min="15" max="15" width="10.0"/>
    <col customWidth="1" min="16" max="16" width="17.71"/>
    <col customWidth="1" min="17" max="17" width="17.86"/>
    <col customWidth="1" min="18" max="18" width="12.14"/>
    <col customWidth="1" min="19" max="19" width="18.86"/>
    <col customWidth="1" min="20" max="20" width="22.14"/>
    <col customWidth="1" min="21" max="21" width="10.57"/>
    <col customWidth="1" min="22" max="22" width="13.29"/>
    <col customWidth="1" min="23" max="24" width="11.14"/>
    <col customWidth="1" min="25" max="25" width="15.43"/>
    <col customWidth="1" min="26" max="27" width="11.86"/>
    <col customWidth="1" min="28" max="28" width="19.57"/>
    <col customWidth="1" min="29" max="29" width="11.43"/>
    <col customWidth="1" min="30" max="30" width="11.29"/>
    <col customWidth="1" min="31" max="31" width="13.71"/>
    <col customWidth="1" min="32" max="33" width="11.29"/>
    <col customWidth="1" min="34" max="34" width="13.29"/>
    <col customWidth="1" min="35" max="36" width="12.29"/>
    <col customWidth="1" min="37" max="37" width="18.71"/>
    <col customWidth="1" min="38" max="38" width="11.43"/>
    <col customWidth="1" min="39" max="39" width="15.43"/>
    <col customWidth="1" min="40" max="40" width="13.71"/>
    <col customWidth="1" min="41" max="41" width="11.86"/>
    <col customWidth="1" min="42" max="42" width="21.57"/>
    <col customWidth="1" min="43" max="43" width="18.71"/>
  </cols>
  <sheetData>
    <row r="1">
      <c r="A1" s="1" t="s">
        <v>0</v>
      </c>
      <c r="C1" s="1" t="s">
        <v>1</v>
      </c>
      <c r="F1" s="1" t="s">
        <v>1</v>
      </c>
      <c r="I1" s="1" t="s">
        <v>2</v>
      </c>
      <c r="L1" s="1" t="s">
        <v>3</v>
      </c>
      <c r="O1" s="1" t="s">
        <v>4</v>
      </c>
      <c r="R1" s="1" t="s">
        <v>5</v>
      </c>
      <c r="U1" s="1" t="s">
        <v>6</v>
      </c>
      <c r="X1" s="1" t="s">
        <v>7</v>
      </c>
      <c r="AA1" s="1" t="s">
        <v>8</v>
      </c>
      <c r="AD1" s="1" t="s">
        <v>9</v>
      </c>
      <c r="AG1" s="1" t="s">
        <v>10</v>
      </c>
      <c r="AJ1" s="1" t="s">
        <v>11</v>
      </c>
      <c r="AL1" s="1" t="s">
        <v>12</v>
      </c>
      <c r="AO1" s="1" t="s">
        <v>13</v>
      </c>
      <c r="AQ1" s="1" t="s">
        <v>14</v>
      </c>
    </row>
    <row r="2">
      <c r="A2" s="2" t="s">
        <v>15</v>
      </c>
      <c r="C2" s="2" t="s">
        <v>16</v>
      </c>
      <c r="F2" s="2" t="s">
        <v>17</v>
      </c>
      <c r="I2" s="2" t="s">
        <v>18</v>
      </c>
      <c r="L2" s="3" t="str">
        <f>HYPERLINK("https://1.bp.blogspot.com/-n99qkgKCxj0/WiDbHfkezoI/AAAAAAAAAnk/xYWrdxvhTvg32clhh_0e-ASzEtBTsBcIgCLcBGAs/s1600/13Shady.jpg", "13shady")</f>
        <v>13shady</v>
      </c>
      <c r="M2" s="4" t="s">
        <v>19</v>
      </c>
      <c r="N2" s="5" t="s">
        <v>20</v>
      </c>
      <c r="O2" s="3" t="str">
        <f>HYPERLINK("https://1.bp.blogspot.com/-sTW9vAEIZUQ/WiDbDKqbsqI/AAAAAAAAAm0/Z0yJd3pTkFka4Z2kz6N_xurwBAjcRi-dQCLcBGAs/s1600/%2521afight.jpg", "!afight")</f>
        <v>!afight</v>
      </c>
      <c r="P2" s="4"/>
      <c r="Q2" s="5" t="s">
        <v>21</v>
      </c>
      <c r="R2" s="3" t="str">
        <f>HYPERLINK("https://1.bp.blogspot.com/-A7tKkmXeRn8/WiDa_YWsmCI/AAAAAAAAAmI/WGeI1oapeQQAz13z5VFal-b9cPneIFoRgCLcBGAs/s1600/%2521%2521%2521RIEs.jpg", "!!!RIEs")</f>
        <v>!!!RIEs</v>
      </c>
      <c r="S2" s="4"/>
      <c r="T2" s="6"/>
      <c r="U2" s="3" t="str">
        <f>HYPERLINK("https://2.bp.blogspot.com/-tbgSy1oD2Cs/WiDbA4jmP1I/AAAAAAAAAmY/wkrAyI59vPYaqPuUh9iP1C1KRbbTCV1RwCLcBGAs/s1600/%2521Crru.jpg", "!Crru")</f>
        <v>!Crru</v>
      </c>
      <c r="V2" s="4" t="s">
        <v>22</v>
      </c>
      <c r="W2" s="7"/>
      <c r="X2" s="3" t="str">
        <f>HYPERLINK("https://1.bp.blogspot.com/-sbEWP_GyMb0/WiDbAEh4UkI/AAAAAAAAAmM/7t1WkztNhk4M6fiokqhLeiS0Bm4IgmXdwCLcBGAs/s1600/%252112Tem.jpg", "!12Tem")</f>
        <v>!12Tem</v>
      </c>
      <c r="Y2" s="4"/>
      <c r="Z2" s="6"/>
      <c r="AA2" s="3" t="str">
        <f>HYPERLINK("https://3.bp.blogspot.com/-7fm_cJ1iq7M/WiDbGU9eOGI/AAAAAAAAAnY/Gho26DDsr4Us2HIcc8KXyFkZvt_sJLOIACLcBGAs/s1600/01_obj.jpg", "01_obj")</f>
        <v>01_obj</v>
      </c>
      <c r="AB2" s="4" t="s">
        <v>23</v>
      </c>
      <c r="AC2" s="6"/>
      <c r="AD2" s="8" t="s">
        <v>24</v>
      </c>
      <c r="AG2" s="3" t="str">
        <f>HYPERLINK("https://1.bp.blogspot.com/-sexFZBqx1_k/WiDcszQkjUI/AAAAAAAAA30/Q3QKTFRoVlYcMSFJCbsjlcwGOqEHPN13gCLcBGAs/s1600/MenZombi.jpg", "MenZombi")</f>
        <v>MenZombi</v>
      </c>
      <c r="AH2" s="4" t="s">
        <v>25</v>
      </c>
      <c r="AI2" s="5"/>
      <c r="AJ2" s="6" t="s">
        <v>26</v>
      </c>
      <c r="AL2" s="3" t="str">
        <f>HYPERLINK("https://4.bp.blogspot.com/-oyYR-uHqy4w/WiRgl84gcNI/AAAAAAAABag/r2GGXRW8z5Uux2qz8sYBsBfUZKApICq6ACLcBGAs/s1600/%252112VI.jpg", "!12VI")</f>
        <v>!12VI</v>
      </c>
      <c r="AM2" s="4"/>
      <c r="AN2" s="9"/>
      <c r="AO2" s="10" t="s">
        <v>27</v>
      </c>
      <c r="AP2" s="4"/>
      <c r="AQ2" s="10" t="s">
        <v>28</v>
      </c>
    </row>
    <row r="3">
      <c r="A3" s="3" t="str">
        <f>HYPERLINK("https://4.bp.blogspot.com/-VaroTsrMVX8/WiDbURPdAnI/AAAAAAAAAp4/embRt6wZWiAFw3hpGwsRnGItL3k7WYzZwCLcBGAs/s1600/BluDeath.jpg", "BluDeath")</f>
        <v>BluDeath</v>
      </c>
      <c r="B3" s="4"/>
      <c r="C3" s="3" t="str">
        <f>HYPERLINK("https://4.bp.blogspot.com/-G1Y6m0Ia9Mg/WiDbBIqhvxI/AAAAAAAAAmc/A3PSa4krY-4E_fyusaDbXdHH7hvbehgCgCLcBGAs/s1600/%2521DACT.jpg", "!DACT")</f>
        <v>!DACT</v>
      </c>
      <c r="D3" s="4" t="s">
        <v>19</v>
      </c>
      <c r="E3" s="5"/>
      <c r="F3" s="3" t="str">
        <f>HYPERLINK("https://2.bp.blogspot.com/-INaPJIIT_Ks/WiDbMaKNWiI/AAAAAAAAAoY/McV9sZIOaGk7Tk9rsmM-I9_a4DzFDrPLwCLcBGAs/s1600/8Ball.jpg", "8Ball")</f>
        <v>8Ball</v>
      </c>
      <c r="G3" s="4"/>
      <c r="H3" s="5" t="s">
        <v>29</v>
      </c>
      <c r="I3" s="3" t="str">
        <f>HYPERLINK("https://4.bp.blogspot.com/-VsufJ9optfE/WiDbQuAphNI/AAAAAAAAApI/oR2o0N5lGT4zFiL7Uma7HxT0Hi-u4nlOgCLcBGAs/s1600/Astate.jpg", "Astate")</f>
        <v>Astate</v>
      </c>
      <c r="J3" s="4" t="s">
        <v>30</v>
      </c>
      <c r="K3" s="7"/>
      <c r="L3" s="3" t="str">
        <f>HYPERLINK("https://1.bp.blogspot.com/-G-gbMECTRXc/WiDbJDWr69I/AAAAAAAAAn0/fvFMkMX7WM0uuNC-PKhd3Yn44JrXS7zwwCLcBGAs/s1600/1Estate.jpg", "1Estate")</f>
        <v>1Estate</v>
      </c>
      <c r="M3" s="4" t="s">
        <v>31</v>
      </c>
      <c r="N3" s="5"/>
      <c r="O3" s="3" t="str">
        <f>HYPERLINK("https://3.bp.blogspot.com/-yCjVUejfG_M/WiDbEoBoOQI/AAAAAAAAAnE/kNQngdZHk3g8Mj7iQG7fXLaYWSa9c3ozgCLcBGAs/s1600/%2521goon.jpg", "!goon")</f>
        <v>!goon</v>
      </c>
      <c r="P3" s="4"/>
      <c r="Q3" s="5" t="s">
        <v>21</v>
      </c>
      <c r="R3" s="3" t="str">
        <f>HYPERLINK("https://4.bp.blogspot.com/-P4V6PbgPTz0/WiDbAUVmyyI/AAAAAAAAAmQ/cPnR_tDUXNMSAOcudASo4dSazdhyeEwowCLcBGAs/s1600/%252112house.jpg", "!12house")</f>
        <v>!12house</v>
      </c>
      <c r="S3" s="4"/>
      <c r="T3" s="7"/>
      <c r="U3" s="3" t="str">
        <f>HYPERLINK("https://1.bp.blogspot.com/--yKWgMIyePY/WiDbRL-EX3I/AAAAAAAAApM/4oYWrh-gVsAFBUG5Goac4wRAsvww92rkwCLcBGAs/s1600/Avoid.jpg", "Avoid")</f>
        <v>Avoid</v>
      </c>
      <c r="V3" s="4"/>
      <c r="W3" s="7"/>
      <c r="X3" s="3" t="str">
        <f>HYPERLINK("https://2.bp.blogspot.com/-01WugF0xDXw/WiDbC-jzj_I/AAAAAAAAAmw/Sxr23GFbBM4XZlIyGCGvlVZ_b2znlFWtACLcBGAs/s1600/%2521Up.jpg", "!Up")</f>
        <v>!Up</v>
      </c>
      <c r="Y3" s="4"/>
      <c r="Z3" s="7"/>
      <c r="AA3" s="3" t="str">
        <f>HYPERLINK("https://3.bp.blogspot.com/-BzJLS1UhC-E/WiDbTJc9GxI/AAAAAAAAApo/cNc-RuHj_cIwUfZuf2DN3ZWo52YgDlzRwCLcBGAs/s1600/Beasts.jpg", "Beasts")</f>
        <v>Beasts</v>
      </c>
      <c r="AB3" s="4" t="s">
        <v>32</v>
      </c>
      <c r="AC3" s="7"/>
      <c r="AD3" s="8" t="s">
        <v>33</v>
      </c>
      <c r="AG3" s="3" t="str">
        <f>HYPERLINK("https://2.bp.blogspot.com/-8GvxKr7BkO0/WiDc4iq4o0I/AAAAAAAAA5M/_BJLijRc1GsbNlnGzVChwse9_kGs9rGSwCLcBGAs/s1600/N%2521OXQuiz.jpg", "N!OXQuiz")</f>
        <v>N!OXQuiz</v>
      </c>
      <c r="AH3" s="4" t="s">
        <v>34</v>
      </c>
      <c r="AI3" s="5"/>
      <c r="AJ3" s="3" t="str">
        <f>HYPERLINK("https://4.bp.blogspot.com/-jh2YT90D4fs/WiDbGPfI05I/AAAAAAAAAnU/moBY7nEoCaUZnSLhpVP9S3KzfH7JLgj7wCLcBGAs/s1600/%2521test.jpg", "!test")</f>
        <v>!test</v>
      </c>
      <c r="AK3" s="4" t="s">
        <v>35</v>
      </c>
      <c r="AL3" s="3" t="str">
        <f>HYPERLINK("https://4.bp.blogspot.com/-_lMy47Yfa2s/WiRgnAEGvII/AAAAAAAABao/isTk22ZCqSU2vHyp7YVVXwMo-f_afNIqwCLcBGAs/s1600/%2521Camping.jpg", "!Camping")</f>
        <v>!Camping</v>
      </c>
      <c r="AM3" s="4" t="s">
        <v>36</v>
      </c>
      <c r="AN3" s="9"/>
      <c r="AO3" s="10" t="s">
        <v>37</v>
      </c>
      <c r="AP3" s="4" t="s">
        <v>38</v>
      </c>
      <c r="AQ3" s="10" t="s">
        <v>39</v>
      </c>
    </row>
    <row r="4">
      <c r="A4" s="3" t="str">
        <f>HYPERLINK("https://4.bp.blogspot.com/-BlGBF4IyE1I/WiDbWYlzDsI/AAAAAAAAAqU/DYM5cX5AVXsK9NxfUl9EZntNJMyJ6nq0QCLcBGAs/s1600/Bunker.jpg", "Bunker")</f>
        <v>Bunker</v>
      </c>
      <c r="B4" s="4"/>
      <c r="C4" s="3" t="str">
        <f>HYPERLINK("https://3.bp.blogspot.com/-R_CBSTtU-Vc/WiDbB8W3cwI/AAAAAAAAAmk/vfnRN1jiLyI4BZmM2ykc4fkkuA5bpLf3wCLcBGAs/s1600/%2521LNC1.jpg", "!LNC1")</f>
        <v>!LNC1</v>
      </c>
      <c r="D4" s="4" t="s">
        <v>40</v>
      </c>
      <c r="E4" s="5" t="s">
        <v>41</v>
      </c>
      <c r="F4" s="3" t="str">
        <f>HYPERLINK("https://1.bp.blogspot.com/-MFX3TcNxkTc/XCGBGTwMpgI/AAAAAAAABvU/uEJQqPBDPCoHBsEgtuC6532OjQpwX7mGgCLcBGAs/s1600/Bchball.jpg", "Bchball")</f>
        <v>Bchball</v>
      </c>
      <c r="G4" s="4"/>
      <c r="H4" s="5" t="s">
        <v>42</v>
      </c>
      <c r="I4" s="3" t="str">
        <f>HYPERLINK("https://2.bp.blogspot.com/-mv8tgg2tmwc/WiDbYJEXHJI/AAAAAAAAAqo/_6aOcni_oM8HouEl7aiOOKLyuDx72LDtwCLcBGAs/s1600/CampFlag.jpg", "CampFlag")</f>
        <v>CampFlag</v>
      </c>
      <c r="J4" s="4" t="s">
        <v>43</v>
      </c>
      <c r="K4" s="7"/>
      <c r="L4" s="3" t="str">
        <f>HYPERLINK("https://4.bp.blogspot.com/-i5k2xsmoAcA/WiDbRmJdcUI/AAAAAAAAApQ/pQiMAmRrzeI0RYEJgBSf56gZxWip7j8XACLcBGAs/s1600/BBigMap.jpg", "BBigMap")</f>
        <v>BBigMap</v>
      </c>
      <c r="M4" s="4"/>
      <c r="N4" s="5"/>
      <c r="O4" s="3" t="str">
        <f>HYPERLINK("https://3.bp.blogspot.com/--IrWDNByCAc/WiDbPh1zoWI/AAAAAAAAAo8/URvSg1G-Qj0vo6YP-nXGxmTooimCUE9NgCLcBGAs/s1600/Arena.jpg", "Arena")</f>
        <v>Arena</v>
      </c>
      <c r="P4" s="4"/>
      <c r="Q4" s="5"/>
      <c r="R4" s="3" t="str">
        <f>HYPERLINK("https://1.bp.blogspot.com/-y5eamuk1IpI/WiDbAq-b45I/AAAAAAAAAmU/hqvQnWHfKHAUJnn1N3RW6bAtGaScmKmGwCLcBGAs/s1600/%252112point.jpg", "!12point")</f>
        <v>!12point</v>
      </c>
      <c r="S4" s="4"/>
      <c r="T4" s="7"/>
      <c r="U4" s="3" t="str">
        <f>HYPERLINK("https://2.bp.blogspot.com/-OmPJyqaRB3Q/WiDbVOwebbI/AAAAAAAAAqE/xJhVb0h_qSo3Cj5vLxx74_TAX-La7tRYACLcBGAs/s1600/Boulder.jpg", "Boulder")</f>
        <v>Boulder</v>
      </c>
      <c r="V4" s="4"/>
      <c r="W4" s="7"/>
      <c r="X4" s="11" t="str">
        <f>HYPERLINK("https://2.bp.blogspot.com/-YGB_0jsed48/WiDbHoUGBlI/AAAAAAAAAno/Ww-YS9jXcKQ15ZFw5RGlGr5zIP1fkSo3ACLcBGAs/s1600/151016.jpg", "151016")</f>
        <v>151016</v>
      </c>
      <c r="Y4" s="4" t="s">
        <v>44</v>
      </c>
      <c r="Z4" s="7"/>
      <c r="AA4" s="3" t="str">
        <f>HYPERLINK("https://3.bp.blogspot.com/-pcTTqdSBYE4/WiDbhJMd-kI/AAAAAAAAAsE/afYxLdHmFBIn8XL9TKDD9Lc15vzH37uigCLcBGAs/s1600/Defaults.jpg", "Defaults")</f>
        <v>Defaults</v>
      </c>
      <c r="AB4" s="4" t="s">
        <v>45</v>
      </c>
      <c r="AC4" s="7"/>
      <c r="AD4" s="8" t="s">
        <v>46</v>
      </c>
      <c r="AG4" s="3" t="str">
        <f>HYPERLINK("https://3.bp.blogspot.com/-jL0mzPyW6nI/WiDc5kabXVI/AAAAAAAAA5Y/ybx5oxaFgkQOBvQdwLrD8vhM0ZmPBvnlgCLcBGAs/s1600/NCannonC.jpg", "NCannonC")</f>
        <v>NCannonC</v>
      </c>
      <c r="AH4" s="4" t="s">
        <v>47</v>
      </c>
      <c r="AI4" s="5"/>
      <c r="AJ4" s="3" t="str">
        <f>HYPERLINK("https://1.bp.blogspot.com/-5yRYb6eimDQ/WiDbMTX7BWI/AAAAAAAAAoU/6u9ScJrl20cEyMUY1TMC8qcxcBk3JXgbACLcBGAs/s1600/51area.jpg", "51area")</f>
        <v>51area</v>
      </c>
      <c r="AK4" s="4" t="s">
        <v>48</v>
      </c>
      <c r="AL4" s="3" t="str">
        <f>HYPERLINK("https://1.bp.blogspot.com/-fnZg0F5dFew/WiRgnhK9mUI/AAAAAAAABas/fVKpL6ResI0eFdcUCwQh4TeeSGO2tHCCACLcBGAs/s1600/%2521Estate.jpg", "!Estate")</f>
        <v>!Estate</v>
      </c>
      <c r="AM4" s="4" t="s">
        <v>49</v>
      </c>
      <c r="AN4" s="9"/>
      <c r="AO4" s="10" t="s">
        <v>50</v>
      </c>
      <c r="AP4" s="4" t="s">
        <v>51</v>
      </c>
      <c r="AQ4" s="10" t="s">
        <v>52</v>
      </c>
    </row>
    <row r="5">
      <c r="A5" s="3" t="str">
        <f>HYPERLINK("https://4.bp.blogspot.com/-GwkeRASbMgU/WiDbt5VSpcI/AAAAAAAAAts/D-OesiVN-x4vFwRhLn40FSlliLmpZf3kwCLcBGAs/s1600/Estate.jpg", "Estate")</f>
        <v>Estate</v>
      </c>
      <c r="B5" s="4"/>
      <c r="C5" s="3" t="str">
        <f>HYPERLINK("https://4.bp.blogspot.com/-A5bbX89QyUw/WiDbCn1nN5I/AAAAAAAAAms/vxt2ic2unoQ69vQmRoYkV345muVw7IDRwCLcBGAs/s1600/%2521Ruobie.jpg", "!Ruobie")</f>
        <v>!Ruobie</v>
      </c>
      <c r="D5" s="4" t="s">
        <v>53</v>
      </c>
      <c r="E5" s="5"/>
      <c r="F5" s="3" t="str">
        <f>HYPERLINK("https://2.bp.blogspot.com/-TtjmOQNnXCM/WiDb3KzdmXI/AAAAAAAAAvE/eNJYndxDiLApTSCJ335AhNSDtyNhbPcUQCLcBGAs/s1600/FovBall.jpg", "FovBall")</f>
        <v>FovBall</v>
      </c>
      <c r="G5" s="4"/>
      <c r="H5" s="5" t="s">
        <v>54</v>
      </c>
      <c r="I5" s="3" t="str">
        <f>HYPERLINK("https://1.bp.blogspot.com/-wV8ec37FGhY/WiDbbIFsytI/AAAAAAAAArQ/J6JsB77EybIAjgT_4f25bh_Qfq64sbDOACLcBGAs/s1600/Chaos.jpg", "Chaos")</f>
        <v>Chaos</v>
      </c>
      <c r="J5" s="4" t="s">
        <v>55</v>
      </c>
      <c r="K5" s="7"/>
      <c r="L5" s="3" t="str">
        <f>HYPERLINK("https://1.bp.blogspot.com/-gUCvLybg5RE/WiDbayXOP3I/AAAAAAAAArM/o8N6VjmskZwrg1t7fj1mKNHnSb3IUrymgCLcBGAs/s1600/CfCoffee.jpg", "CfCoffee")</f>
        <v>CfCoffee</v>
      </c>
      <c r="M5" s="4"/>
      <c r="N5" s="5" t="s">
        <v>21</v>
      </c>
      <c r="O5" s="3" t="str">
        <f>HYPERLINK("https://1.bp.blogspot.com/-y93ghpMHDx0/WiDbloejeuI/AAAAAAAAAsk/79h_VqDGf5YYsvg7mRS3iqqoU1vgil1pQCLcBGAs/s1600/Duelin07.jpg", "Duelin07")</f>
        <v>Duelin07</v>
      </c>
      <c r="P5" s="4"/>
      <c r="Q5" s="5" t="s">
        <v>56</v>
      </c>
      <c r="R5" s="3" t="str">
        <f>HYPERLINK("https://4.bp.blogspot.com/-sXDOWjPsY68/WiDbBidIeNI/AAAAAAAAAmg/2Ucve2Vg9xkVsrpiaSPWr1dwBamSSAJ-wCLcBGAs/s1600/%2521Guild.jpg", "!Guild")</f>
        <v>!Guild</v>
      </c>
      <c r="S5" s="4"/>
      <c r="T5" s="7"/>
      <c r="U5" s="3" t="str">
        <f>HYPERLINK("https://1.bp.blogspot.com/-qfw2RP7Wle8/WiDbX5pzGmI/AAAAAAAAAqk/vn1zCzq3g0IRbNQDO_T-c_n5G1sTlqKdQCLcBGAs/s1600/CageFite.jpg", "CageFite")</f>
        <v>CageFite</v>
      </c>
      <c r="V5" s="4"/>
      <c r="W5" s="7" t="s">
        <v>29</v>
      </c>
      <c r="X5" s="3" t="str">
        <f>HYPERLINK("https://1.bp.blogspot.com/-Qkjo_Lz0wbo/WiDbOmCF6OI/AAAAAAAAAow/wO9U93kF9zsM8RBQxMJBnXLojIKvNqFwwCLcBGAs/s1600/Aiming88.jpg", "Aiming88")</f>
        <v>Aiming88</v>
      </c>
      <c r="Y5" s="4" t="s">
        <v>57</v>
      </c>
      <c r="Z5" s="7"/>
      <c r="AA5" s="3" t="str">
        <f>HYPERLINK("https://2.bp.blogspot.com/-Vh5FdcfTDWg/WiDbxkBELfI/AAAAAAAAAuM/oGS3-tV55qQE_Y0ZYKmyvdnGU4TviEKNACLcBGAs/s1600/Facade.jpg", "Facade")</f>
        <v>Facade</v>
      </c>
      <c r="AB5" s="4" t="s">
        <v>58</v>
      </c>
      <c r="AC5" s="7"/>
      <c r="AD5" s="3" t="str">
        <f>HYPERLINK("https://2.bp.blogspot.com/-7MfPZNEsQv0/WlVmQi4ClTI/AAAAAAAABqQ/w-X7FfxxDNc76Iowe8r-Oa_ENbNk6_OtgCLcBGAs/s1600/LanI01.jpg", "LanI01")</f>
        <v>LanI01</v>
      </c>
      <c r="AE5" s="4" t="s">
        <v>59</v>
      </c>
      <c r="AF5" s="7" t="s">
        <v>60</v>
      </c>
      <c r="AG5" s="3" t="str">
        <f>HYPERLINK("https://2.bp.blogspot.com/-THx6EOHL03g/WiDdPm7sjbI/AAAAAAAAA8Q/KI1BZ9mk7NwJ6MH24bKu-jm6GXA3Sw0EgCLcBGAs/s1600/RBChat.jpg", "RBChat")</f>
        <v>RBChat</v>
      </c>
      <c r="AH5" s="4" t="s">
        <v>61</v>
      </c>
      <c r="AI5" s="5"/>
      <c r="AJ5" s="3" t="str">
        <f>HYPERLINK("https://3.bp.blogspot.com/-99ZWz6MH1Po/WiDby2JelEI/AAAAAAAAAuY/KpwgCaR1BKMQ36zWrfxycoispxgKstYYACLcBGAs/s1600/Final.jpg", "Final")</f>
        <v>Final</v>
      </c>
      <c r="AK5" s="4" t="s">
        <v>48</v>
      </c>
      <c r="AL5" s="3" t="str">
        <f>HYPERLINK("https://1.bp.blogspot.com/-y8vNri2R-wM/WiRgn1pPEFI/AAAAAAAABaw/-hvN01Q7sBYGVuUQXPoxgLGde-sAeWQiACLcBGAs/s1600/%2521ab.jpg", "!ab")</f>
        <v>!ab</v>
      </c>
      <c r="AM5" s="4"/>
      <c r="AN5" s="9"/>
      <c r="AO5" s="10" t="s">
        <v>62</v>
      </c>
      <c r="AP5" s="4"/>
      <c r="AQ5" s="10" t="s">
        <v>63</v>
      </c>
    </row>
    <row r="6">
      <c r="A6" s="3" t="str">
        <f>HYPERLINK("https://2.bp.blogspot.com/-3T8-n3o_QNY/WiDec2b1BkI/AAAAAAAABHU/f5ju8nseN8c0DjlRFUcD8_cRVVojnqryQCLcBGAs/s1600/deathtrp.jpg", "DeathTrp")</f>
        <v>DeathTrp</v>
      </c>
      <c r="B6" s="4"/>
      <c r="C6" s="11" t="str">
        <f>HYPERLINK("https://3.bp.blogspot.com/-HLIkhDKOoqs/WiDbG2RAOmI/AAAAAAAAAng/1DhAUuTRGIYzgRW0y096tokZKaYbq18UQCLcBGAs/s1600/124.jpg", "124")</f>
        <v>124</v>
      </c>
      <c r="D6" s="4" t="s">
        <v>64</v>
      </c>
      <c r="E6" s="5" t="s">
        <v>65</v>
      </c>
      <c r="F6" s="3" t="str">
        <f>HYPERLINK("https://2.bp.blogspot.com/-TaO3WX-ynuY/WiDc3ihhopI/AAAAAAAAA5I/ZXAj9t33I6QS0RcmD1C6KTxJx-MpTGJjwCLcBGAs/s1600/MudureR2.jpg", "MudureR2")</f>
        <v>MudureR2</v>
      </c>
      <c r="G6" s="4" t="s">
        <v>66</v>
      </c>
      <c r="H6" s="7"/>
      <c r="I6" s="3" t="str">
        <f>HYPERLINK("https://2.bp.blogspot.com/-8zn5d3FM_4o/WiDebrUuTeI/AAAAAAAABHA/JV_-QXDXFks9-E1YCBcWXC7FiDn_X0_vgCLcBGAs/s1600/ctfclash.jpg", "CTFClash")</f>
        <v>CTFClash</v>
      </c>
      <c r="J6" s="12"/>
      <c r="K6" s="7"/>
      <c r="L6" s="3" t="str">
        <f>HYPERLINK("https://4.bp.blogspot.com/-9kwjG93vLjo/WiDbao1IrxI/AAAAAAAAArI/XgzUnakCztEFRS_eIMS_MymGBvKSmmIcACLcBGAs/s1600/Chamber.jpg", "Chamber")</f>
        <v>Chamber</v>
      </c>
      <c r="M6" s="4" t="s">
        <v>67</v>
      </c>
      <c r="N6" s="5" t="s">
        <v>68</v>
      </c>
      <c r="O6" s="3" t="str">
        <f>HYPERLINK("https://1.bp.blogspot.com/-9Xqr--SrRwY/WiDbmFHGigI/AAAAAAAAAso/zKHj8RbEaYEa73WxzL-YlC_TywyaTcElgCLcBGAs/s1600/Dueling.jpg", "Dueling")</f>
        <v>Dueling</v>
      </c>
      <c r="P6" s="4" t="s">
        <v>69</v>
      </c>
      <c r="Q6" s="5" t="s">
        <v>70</v>
      </c>
      <c r="R6" s="3" t="str">
        <f>HYPERLINK("https://4.bp.blogspot.com/-PiNcebvBdfo/WiDbCDOOgZI/AAAAAAAAAmo/vuDL1-oEFfIMAgRYHUExCzgnZlG3JIfowCLcBGAs/s1600/%2521RuGuild.jpg", "!RuGuild")</f>
        <v>!RuGuild</v>
      </c>
      <c r="S6" s="4"/>
      <c r="T6" s="7"/>
      <c r="U6" s="3" t="str">
        <f>HYPERLINK("https://4.bp.blogspot.com/-HcSGHu3heIQ/XlRwQe6CE2I/AAAAAAAABy8/RUnlD8Nl_Wgq3q2WschjUdE6Zn7OuU9CwCLcBGAsYHQ/s1600/Cold.jpg", "Cold")</f>
        <v>Cold</v>
      </c>
      <c r="V6" s="4" t="s">
        <v>71</v>
      </c>
      <c r="W6" s="7" t="s">
        <v>72</v>
      </c>
      <c r="X6" s="3" t="str">
        <f>HYPERLINK("https://1.bp.blogspot.com/-X3uMNwIL4kU/WiDbU0BWaYI/AAAAAAAAAqA/_TPG-gxo50YfN1bUlpRTPmGVO_TIJRH2ACLcBGAs/s1600/BootCamp.jpg", "BootCamp")</f>
        <v>BootCamp</v>
      </c>
      <c r="Y6" s="4" t="s">
        <v>57</v>
      </c>
      <c r="Z6" s="7"/>
      <c r="AA6" s="3" t="str">
        <f>HYPERLINK("https://4.bp.blogspot.com/-0gFNcx1q1wE/WiDcc0L-IhI/AAAAAAAAA04/VpyAg97EgOg5lmhdmudtHuNNrb4ztwcNwCLcBGAs/s1600/IandF.jpg", "IandF")</f>
        <v>IandF</v>
      </c>
      <c r="AB6" s="4" t="s">
        <v>73</v>
      </c>
      <c r="AC6" s="7"/>
      <c r="AD6" s="10" t="s">
        <v>74</v>
      </c>
      <c r="AE6" s="4" t="s">
        <v>75</v>
      </c>
      <c r="AF6" s="7" t="s">
        <v>76</v>
      </c>
      <c r="AG6" s="3" t="str">
        <f>HYPERLINK("https://3.bp.blogspot.com/-RTSsAgSsiiQ/WiDdZo2qvlI/AAAAAAAAA-M/rqSb-_z0utEDi6Fa05LzrveWKljOmnOjQCLcBGAs/s1600/So_9Flag.jpg", "So_9Flag")</f>
        <v>So_9Flag</v>
      </c>
      <c r="AH6" s="4" t="s">
        <v>61</v>
      </c>
      <c r="AI6" s="5"/>
      <c r="AJ6" s="3" t="str">
        <f>HYPERLINK("https://1.bp.blogspot.com/-IstbM12a43k/WiDc0sxyWlI/AAAAAAAAA4w/nM1V2UwtaV8GDLV6tOaoo-TFsVvB5nwBQCLcBGAs/s1600/Monster.jpg", "Monster")</f>
        <v>Monster</v>
      </c>
      <c r="AK6" s="4" t="s">
        <v>48</v>
      </c>
      <c r="AL6" s="11" t="str">
        <f>HYPERLINK("https://2.bp.blogspot.com/-VPlLixjq8Kg/WiRgoZGhFKI/AAAAAAAABa0/pTWCPeNSWqcP8WwJCfdT8E8DQd75zE73wCLcBGAs/s1600/%2521arena.jpg", "!arena")</f>
        <v>!arena</v>
      </c>
      <c r="AM6" s="4"/>
      <c r="AN6" s="9"/>
      <c r="AO6" s="10" t="s">
        <v>77</v>
      </c>
      <c r="AP6" s="4" t="s">
        <v>78</v>
      </c>
      <c r="AQ6" s="10" t="s">
        <v>79</v>
      </c>
    </row>
    <row r="7">
      <c r="A7" s="3" t="str">
        <f>HYPERLINK("https://3.bp.blogspot.com/-SdIdltDMs94/WiDb1SjupuI/AAAAAAAAAu4/TL561vqtGQ4Zg3Vsgm3SWB7d1C9j9HESQCLcBGAs/s1600/FortNox.jpg", "FortNox")</f>
        <v>FortNox</v>
      </c>
      <c r="B7" s="4"/>
      <c r="C7" s="3" t="str">
        <f>HYPERLINK("https://4.bp.blogspot.com/-5DTjTh4Dd20/WiDbNdqg6jI/AAAAAAAAAog/9ELZZ-33k2weo-mWaOLIMzmpVq3YCR-GgCLcBGAs/s1600/ATLwoods.jpg", "ATLwoods")</f>
        <v>ATLwoods</v>
      </c>
      <c r="D7" s="4" t="s">
        <v>80</v>
      </c>
      <c r="E7" s="5"/>
      <c r="F7" s="3" t="str">
        <f>HYPERLINK("https://3.bp.blogspot.com/-Mt_Hp39QutE/WlVmQtGs6lI/AAAAAAAABqU/OHpLFsxTamMFrZNIYihiGOD6WO1oZqBqwCLcBGAs/s1600/Requiem.jpg", "Requiem")</f>
        <v>Requiem</v>
      </c>
      <c r="G7" s="13"/>
      <c r="H7" s="7" t="s">
        <v>29</v>
      </c>
      <c r="I7" s="3" t="str">
        <f>HYPERLINK("https://3.bp.blogspot.com/-5LEF6evEBsI/WiDbh5aG9_I/AAAAAAAAAsI/T4A2bGKF4OozU9kF2Kr1VQFTDqhrq6p7ACLcBGAs/s1600/Demise.jpg", "Demise")</f>
        <v>Demise</v>
      </c>
      <c r="J7" s="12"/>
      <c r="K7" s="5" t="s">
        <v>29</v>
      </c>
      <c r="L7" s="3" t="str">
        <f>HYPERLINK("https://3.bp.blogspot.com/-8gelVtpPd2A/WiRgxK4EcoI/AAAAAAAABc0/1J6QSmmgH508DkyltpEjcqqCgDPHPYJhQCLcBGAs/s1600/DAR%2BMAP.jpg", "DAR MAP")</f>
        <v>DAR MAP</v>
      </c>
      <c r="M7" s="4" t="s">
        <v>81</v>
      </c>
      <c r="N7" s="5"/>
      <c r="O7" s="3" t="str">
        <f>HYPERLINK("https://2.bp.blogspot.com/-roekViXFMNw/WiDbnqjHaDI/AAAAAAAAAs4/eZSOV_4rV3YujxLmkeTGbUnizYTcetM4wCLcBGAs/s1600/E2.jpg", "E2")</f>
        <v>E2</v>
      </c>
      <c r="P7" s="4" t="s">
        <v>31</v>
      </c>
      <c r="Q7" s="5"/>
      <c r="R7" s="3" t="str">
        <f>HYPERLINK("https://4.bp.blogspot.com/-HpFoitZFHMU/WiDbEEjcMlI/AAAAAAAAAnA/VD7rtaWEJikakDjkPaFABT1jENuKUxxzACLcBGAs/s1600/%2521cider.jpg", "!cider")</f>
        <v>!cider</v>
      </c>
      <c r="S7" s="4" t="s">
        <v>82</v>
      </c>
      <c r="T7" s="7"/>
      <c r="U7" s="3" t="str">
        <f>HYPERLINK("https://4.bp.blogspot.com/-QKiFe5NIMEY/XASjDYYk9aI/AAAAAAAABtY/s4Nnh-ZCK8YD2M2KI24QW4GUs853mMSmACLcBGAs/s1600/Ckwar.jpg", "Ckwar")</f>
        <v>Ckwar</v>
      </c>
      <c r="V7" s="4" t="s">
        <v>22</v>
      </c>
      <c r="W7" s="7"/>
      <c r="X7" s="14" t="str">
        <f>HYPERLINK("https://4.bp.blogspot.com/-xg6a4HKEth4/WiDbVq7VsTI/AAAAAAAAAqM/vWSmW_hBFKkyotszZD0Sg93IDCX4ID01wCLcBGAs/s1600/Brawl.jpg", "Brawl")</f>
        <v>Brawl</v>
      </c>
      <c r="Y7" s="15" t="s">
        <v>83</v>
      </c>
      <c r="Z7" s="7"/>
      <c r="AA7" s="3" t="str">
        <f>HYPERLINK("https://2.bp.blogspot.com/-JlILF2laG6g/WiDcdaZlIOI/AAAAAAAAA08/HnBBBXgAYLUakZEhGATM4hcLJlnddBdvACLcBGAs/s1600/IandF2.jpg", "IandF2")</f>
        <v>IandF2</v>
      </c>
      <c r="AB7" s="4" t="s">
        <v>84</v>
      </c>
      <c r="AC7" s="7"/>
      <c r="AD7" s="16" t="str">
        <f>HYPERLINK("http://bit.ly/noxsolomaps","SOLO MAPS")</f>
        <v>SOLO MAPS</v>
      </c>
      <c r="AG7" s="3" t="str">
        <f>HYPERLINK("https://3.bp.blogspot.com/-v5A_7zHfuCY/WiDdbgNIZ0I/AAAAAAAAA-U/XE_1IZHe8gEBDMUnYJry-T-iUlGrEunBwCLcBGAs/s1600/So_Asia.jpg", "So_Asia")</f>
        <v>So_Asia</v>
      </c>
      <c r="AH7" s="4" t="s">
        <v>61</v>
      </c>
      <c r="AI7" s="5" t="s">
        <v>20</v>
      </c>
      <c r="AJ7" s="3" t="str">
        <f>HYPERLINK("https://2.bp.blogspot.com/-AzkmQk97ku0/WiDc9tKEgRI/AAAAAAAAA6A/l8kTHInn8-osebFhixClGIhwOYK-wIWJwCLcBGAs/s1600/NHeroes2.jpg", "NHeroes2")</f>
        <v>NHeroes2</v>
      </c>
      <c r="AK7" s="4" t="s">
        <v>48</v>
      </c>
      <c r="AL7" s="11" t="str">
        <f>HYPERLINK("https://3.bp.blogspot.com/-3OQjBQpM82Q/WiRgotR6-JI/AAAAAAAABa4/fNPxhESymqkpVeTYpMTpztjnbQ1ZEP7wACLcBGAs/s1600/%2521rus.jpg", "!rus")</f>
        <v>!rus</v>
      </c>
      <c r="AM7" s="4" t="s">
        <v>49</v>
      </c>
      <c r="AN7" s="9"/>
      <c r="AO7" s="10" t="s">
        <v>85</v>
      </c>
      <c r="AP7" s="4" t="s">
        <v>51</v>
      </c>
      <c r="AQ7" s="10" t="s">
        <v>86</v>
      </c>
    </row>
    <row r="8">
      <c r="A8" s="3" t="str">
        <f>HYPERLINK("https://4.bp.blogspot.com/-lOYtSFgBCwk/WiDeqaAW6oI/AAAAAAAABJQ/OrKR03HBgLkzihyvIGOLaZo4DX_bFMBrACLcBGAs/s1600/fortress.jpg", "Fortress")</f>
        <v>Fortress</v>
      </c>
      <c r="B8" s="4" t="s">
        <v>87</v>
      </c>
      <c r="C8" s="3" t="str">
        <f>HYPERLINK("https://3.bp.blogspot.com/-tP1kV2xzV2g/WiDbOEf-LqI/AAAAAAAAAos/JGJyJAhmSUkNryZeYjTWRuNUdEQkXzRfwCLcBGAs/s1600/Agar.jpg", "Agar")</f>
        <v>Agar</v>
      </c>
      <c r="D8" s="4" t="s">
        <v>88</v>
      </c>
      <c r="E8" s="5" t="s">
        <v>89</v>
      </c>
      <c r="F8" s="3" t="str">
        <f>HYPERLINK("https://2.bp.blogspot.com/-SNqzrFxO8Ik/WiDeW3DQNQI/AAAAAAAABGA/ZOZ3zccOf947wxYOhKfVnIfQX_sxqHOCACLcBGAs/s1600/cc.jpg", "cc")</f>
        <v>cc</v>
      </c>
      <c r="G8" s="13"/>
      <c r="H8" s="7"/>
      <c r="I8" s="3" t="str">
        <f>HYPERLINK("https://4.bp.blogspot.com/-1bcvnY-wUl0/WiDd4-k6DQI/AAAAAAAABCk/XvafHz_tiiUEQMF2pXwOMrX2_sOVCZEMwCLcBGAs/s1600/XRiver.jpg", "XRiver")</f>
        <v>XRiver</v>
      </c>
      <c r="J8" s="4" t="s">
        <v>55</v>
      </c>
      <c r="K8" s="17"/>
      <c r="L8" s="3" t="str">
        <f>HYPERLINK("https://4.bp.blogspot.com/-knCqQXAkhBk/WiDbjNc_HXI/AAAAAAAAAsY/UfKR1ZQHTII2Ktb537s1GEoiCa1uIqCKgCLcBGAs/s1600/Dim.jpg", "Dim")</f>
        <v>Dim</v>
      </c>
      <c r="M8" s="4" t="s">
        <v>88</v>
      </c>
      <c r="N8" s="5" t="s">
        <v>29</v>
      </c>
      <c r="O8" s="3" t="str">
        <f>HYPERLINK("https://3.bp.blogspot.com/-w3ZTulvF4bM/WiDcmUUasCI/AAAAAAAAA2w/zGDW8JvO7VAFLk8Zn6t-6ZBhQ-OPsF80gCLcBGAs/s1600/LODdewl.jpg", "LODdewl")</f>
        <v>LODdewl</v>
      </c>
      <c r="P8" s="4" t="s">
        <v>44</v>
      </c>
      <c r="Q8" s="5" t="s">
        <v>90</v>
      </c>
      <c r="R8" s="3" t="str">
        <f>HYPERLINK("https://4.bp.blogspot.com/-QEYyjpBKftc/WiDbEryFx4I/AAAAAAAAAnI/FLGiDiN7VIkq0gmT9hawVTgJU7JhGjgpgCLcBGAs/s1600/%2521rewn.jpg", "!rewn")</f>
        <v>!rewn</v>
      </c>
      <c r="S8" s="4" t="s">
        <v>91</v>
      </c>
      <c r="T8" s="7"/>
      <c r="U8" s="3" t="str">
        <f>HYPERLINK("https://3.bp.blogspot.com/-Etw_ndRrecQ/WiDbbxo2fYI/AAAAAAAAArU/6EqG8rOlUEQM8TSgdAuXEG4ueaDMmgOfwCLcBGAs/s1600/Connect4.jpg", "Connect4")</f>
        <v>Connect4</v>
      </c>
      <c r="V8" s="4"/>
      <c r="W8" s="7" t="s">
        <v>29</v>
      </c>
      <c r="X8" s="14" t="str">
        <f>HYPERLINK("https://1.bp.blogspot.com/-AtPtDFvcZSc/Xlm-Lz1K5FI/AAAAAAAAB18/xN8DBLlVihUaq8616jMZafqd7GieiwjDwCLcBGAsYHQ/s1600/Bunk3r.jpg", "Bunk3r")</f>
        <v>Bunk3r</v>
      </c>
      <c r="Y8" s="18" t="s">
        <v>92</v>
      </c>
      <c r="Z8" s="7"/>
      <c r="AA8" s="14" t="str">
        <f>HYPERLINK("https://3.bp.blogspot.com/-vLNA8_1gQ2I/WiRg5hWJyDI/AAAAAAAABeg/XSNNqtPpUQQah7x5ZHN_VD2U49TCJIxDQCLcBGAs/s1600/KSpells.jpg", "KSpells")</f>
        <v>KSpells</v>
      </c>
      <c r="AB8" s="4" t="s">
        <v>93</v>
      </c>
      <c r="AC8" s="19"/>
      <c r="AD8" s="10"/>
      <c r="AE8" s="4"/>
      <c r="AF8" s="5"/>
      <c r="AG8" s="3" t="str">
        <f>HYPERLINK("https://4.bp.blogspot.com/-0-ZfwRGx_Xc/WiDdbxzkQEI/AAAAAAAAA-Y/WVOfPuziCTMG66jFgPX3X1nRaISauv9ewCLcBGAs/s1600/So_BarHD.jpg", "So_BarHD")</f>
        <v>So_BarHD</v>
      </c>
      <c r="AH8" s="4" t="s">
        <v>61</v>
      </c>
      <c r="AI8" s="5" t="s">
        <v>94</v>
      </c>
      <c r="AJ8" s="3" t="str">
        <f>HYPERLINK("https://2.bp.blogspot.com/-Kr7amJPncXA/WiDdK9DaWBI/AAAAAAAAA7w/tYtfF7MvSfUG9dyYbo2hx9jQUjWlywBVACLcBGAs/s1600/PRun.jpg", "PRun")</f>
        <v>PRun</v>
      </c>
      <c r="AK8" s="4" t="s">
        <v>48</v>
      </c>
      <c r="AL8" s="11" t="str">
        <f>HYPERLINK("https://4.bp.blogspot.com/-0uobwWfYyFE/WiRgp20KXZI/AAAAAAAABbE/JLV71Ny8dnsnO2coeokaIvZjh_AFIp_gQCLcBGAs/s1600/02_test.jpg", "02_test")</f>
        <v>02_test</v>
      </c>
      <c r="AM8" s="4" t="s">
        <v>44</v>
      </c>
      <c r="AN8" s="9"/>
      <c r="AO8" s="10" t="s">
        <v>95</v>
      </c>
      <c r="AP8" s="4"/>
      <c r="AQ8" s="10" t="s">
        <v>96</v>
      </c>
    </row>
    <row r="9">
      <c r="A9" s="3" t="str">
        <f>HYPERLINK("https://2.bp.blogspot.com/-FWW2GcstA8s/WiDceXwo1tI/AAAAAAAAA1I/XtambOjcpsQ5VrYoHZZVTd39NqGUvD1yQCLcBGAs/s1600/Inferno.jpg", "Inferno")</f>
        <v>Inferno</v>
      </c>
      <c r="B9" s="4"/>
      <c r="C9" s="3" t="str">
        <f>HYPERLINK("https://2.bp.blogspot.com/-almnx11h-r8/XAN-d8LCLMI/AAAAAAAABr8/WBGD6A_XJhUKUL0lKGDhs0f-AY_Jl0otQCLcBGAs/s1600/Anon.jpg", "Anon")</f>
        <v>Anon</v>
      </c>
      <c r="D9" s="4"/>
      <c r="E9" s="20"/>
      <c r="F9" s="2"/>
      <c r="G9" s="2"/>
      <c r="H9" s="21"/>
      <c r="I9" s="3" t="str">
        <f>HYPERLINK("https://4.bp.blogspot.com/-m4eN79ZkquM/WiDeTI53oeI/AAAAAAAABFk/TQ6anVr-8q8ZeLAtsC-MA5RCKA44Yaf4gCLcBGAs/s1600/castle.jpg", "castle")</f>
        <v>castle</v>
      </c>
      <c r="J9" s="4" t="s">
        <v>43</v>
      </c>
      <c r="K9" s="17"/>
      <c r="L9" s="3" t="str">
        <f>HYPERLINK("https://4.bp.blogspot.com/-UjA4vh1vrz8/WiDbpJq17LI/AAAAAAAAAtE/zTdh1lpHpvoDeJXj-HVoaGWhsPV4arynQCLcBGAs/s1600/EXT2.jpg", "EXT2")</f>
        <v>EXT2</v>
      </c>
      <c r="M9" s="4"/>
      <c r="N9" s="22"/>
      <c r="O9" s="3" t="str">
        <f>HYPERLINK("https://1.bp.blogspot.com/-nQNJ7e9T9Fw/WiDdGQUvioI/AAAAAAAAA7E/8veKWf3Gj8AuS57jRleg7NhAYq8b4k3TwCLcBGAs/s1600/NoxBlood.jpg", "NoxBlood")</f>
        <v>NoxBlood</v>
      </c>
      <c r="P9" s="4"/>
      <c r="Q9" s="5" t="s">
        <v>97</v>
      </c>
      <c r="R9" s="3" t="str">
        <f>HYPERLINK("https://3.bp.blogspot.com/-dBNRQ7w5jLk/WiDbFKPfBQI/AAAAAAAAAnM/l3aJlrf7bzYkrZDNJdY3HAiduf1T5zIXgCLcBGAs/s1600/%2521rorbin.jpg", "!rorbin")</f>
        <v>!rorbin</v>
      </c>
      <c r="S9" s="4" t="s">
        <v>82</v>
      </c>
      <c r="T9" s="21"/>
      <c r="U9" s="14" t="str">
        <f>HYPERLINK("https://4.bp.blogspot.com/-IXmo0ktmJ9o/WiDb2olcfqI/AAAAAAAAAu8/fNIgnk6yK9siq8IX2ilKhXWGvbjK4-ptwCLcBGAs/s1600/FortsD.jpg", "FortsD")</f>
        <v>FortsD</v>
      </c>
      <c r="V9" s="18" t="s">
        <v>98</v>
      </c>
      <c r="W9" s="7" t="s">
        <v>99</v>
      </c>
      <c r="X9" s="14" t="str">
        <f>HYPERLINK("https://3.bp.blogspot.com/-WdRLH6GbkoY/WiDbWhsWYrI/AAAAAAAAAqY/VSKhiNUahnwpkDAJPd-8-fiGj8hs5YP3QCLcBGAs/s1600/Bunker2x.jpg", "Bunker2x")</f>
        <v>Bunker2x</v>
      </c>
      <c r="Y9" s="18" t="s">
        <v>100</v>
      </c>
      <c r="Z9" s="7"/>
      <c r="AA9" s="3" t="str">
        <f>HYPERLINK("https://4.bp.blogspot.com/-r6-wXbYXJh4/WiDdqruoJmI/AAAAAAAABAY/8-nPA0dvi30phhQVyNCZd7WzH-LagX1PwCLcBGAs/s1600/SoundLib.jpg", "SoundLib")</f>
        <v>SoundLib</v>
      </c>
      <c r="AB9" s="4" t="s">
        <v>101</v>
      </c>
      <c r="AC9" s="7" t="s">
        <v>29</v>
      </c>
      <c r="AD9" s="1" t="s">
        <v>102</v>
      </c>
      <c r="AG9" s="3" t="str">
        <f>HYPERLINK("https://1.bp.blogspot.com/-DBxBQKIWwno/WiDdcDee3iI/AAAAAAAAA-c/d9mpy7p8WPcVGgkJnZ4VIFLCyZd7xh-GwCLcBGAs/s1600/So_Beach.jpg", "So_Beach")</f>
        <v>So_Beach</v>
      </c>
      <c r="AH9" s="4"/>
      <c r="AI9" s="5"/>
      <c r="AJ9" s="3" t="str">
        <f>HYPERLINK("https://4.bp.blogspot.com/-9V9UbGk6KdU/WiDdtAzeS-I/AAAAAAAABAs/_SP5lrAcjfENd1rxgex74tBINJsqYuopQCLcBGAs/s1600/Storm.jpg", "Storm")</f>
        <v>Storm</v>
      </c>
      <c r="AK9" s="4" t="s">
        <v>103</v>
      </c>
      <c r="AL9" s="11" t="str">
        <f>HYPERLINK("https://1.bp.blogspot.com/-V-KWiNQrDuA/WiRgqgLg5RI/AAAAAAAABbQ/cg-B9pK66Lw-0wg0WK5hHlyXNY2-rDpzwCLcBGAs/s1600/111.jpg", "111")</f>
        <v>111</v>
      </c>
      <c r="AM9" s="4"/>
      <c r="AN9" s="9"/>
      <c r="AO9" s="10" t="s">
        <v>104</v>
      </c>
      <c r="AP9" s="4" t="s">
        <v>105</v>
      </c>
      <c r="AQ9" s="23" t="s">
        <v>106</v>
      </c>
    </row>
    <row r="10">
      <c r="A10" s="3" t="str">
        <f>HYPERLINK("https://1.bp.blogspot.com/-pKzelsU5hNA/WiDcpeMeQbI/AAAAAAAAA3Q/ZbyPlmi_K8EjsMwGTGhVcBqmR8QwnkDKQCLcBGAs/s1600/Library.jpg", "Library")</f>
        <v>Library</v>
      </c>
      <c r="B10" s="4"/>
      <c r="C10" s="3" t="str">
        <f>HYPERLINK("https://3.bp.blogspot.com/-vJC2CaB2Le0/WiDbR_KL12I/AAAAAAAAApU/QWUpN3g7e8gGO0J-cRM8mL8NS9ei3QmywCLcBGAs/s1600/BD.jpg", "BD")</f>
        <v>BD</v>
      </c>
      <c r="D10" s="4"/>
      <c r="E10" s="20"/>
      <c r="F10" s="2" t="s">
        <v>18</v>
      </c>
      <c r="I10" s="3" t="str">
        <f>HYPERLINK("https://3.bp.blogspot.com/-MuGh-kkkAVI/WiDeTir0w2I/AAAAAAAABFs/UG6CqoRldzsrpqaEauM-BTTWexJ0kD82QCLcBGAs/s1600/castle2.jpg", "castle2")</f>
        <v>castle2</v>
      </c>
      <c r="J10" s="4" t="s">
        <v>43</v>
      </c>
      <c r="K10" s="5" t="s">
        <v>107</v>
      </c>
      <c r="L10" s="3" t="str">
        <f>HYPERLINK("https://2.bp.blogspot.com/-Y3yDs2EaeqA/WiDbvyraXCI/AAAAAAAAAt8/6MDRCWfGu8QRGz2Ua3iollo15GckhR0SQCLcBGAs/s1600/FOutpost.jpg", "FOutpost")</f>
        <v>FOutpost</v>
      </c>
      <c r="M10" s="4" t="s">
        <v>44</v>
      </c>
      <c r="N10" s="22" t="s">
        <v>108</v>
      </c>
      <c r="O10" s="3" t="str">
        <f>HYPERLINK("https://2.bp.blogspot.com/-Vz558Jlc9jU/WiDdUJ7rXcI/AAAAAAAAA88/oedribuLPJsF4KT6hcCPKNIaDDjLn3cKACLcBGAs/s1600/Ruins.jpg", "Ruins")</f>
        <v>Ruins</v>
      </c>
      <c r="P10" s="4" t="s">
        <v>109</v>
      </c>
      <c r="Q10" s="22" t="s">
        <v>110</v>
      </c>
      <c r="R10" s="3" t="str">
        <f>HYPERLINK("https://4.bp.blogspot.com/-F7I7OXHk1sE/WiDbJxY6eUI/AAAAAAAAAn8/Uxej5hSVs-IG7-DrNsBh7kd8c9YTg-bDgCLcBGAs/s1600/1bar.jpg", "1bar")</f>
        <v>1bar</v>
      </c>
      <c r="S10" s="4"/>
      <c r="T10" s="24"/>
      <c r="U10" s="3" t="str">
        <f>HYPERLINK("https://4.bp.blogspot.com/-MzHAGgkvr9A/WiDcXmIgiBI/AAAAAAAAAz0/-6BDR-W13WsgsppALXyod1cxDhzZ3b47wCLcBGAs/s1600/Gamos.jpg", "Gamos")</f>
        <v>Gamos</v>
      </c>
      <c r="V10" s="4" t="s">
        <v>111</v>
      </c>
      <c r="W10" s="7" t="s">
        <v>60</v>
      </c>
      <c r="X10" s="14" t="str">
        <f>HYPERLINK("https://1.bp.blogspot.com/-OPDs1FCFKVI/WiDbcsAxf4I/AAAAAAAAArg/HNR4rpVGzCkrfTimTk77Wi4jfkpslpxSACLcBGAs/s1600/Curse_p.jpg", "Curse_p")</f>
        <v>Curse_p</v>
      </c>
      <c r="Y10" s="15"/>
      <c r="Z10" s="21"/>
      <c r="AA10" s="3" t="str">
        <f>HYPERLINK("https://1.bp.blogspot.com/-ptVXaD0W8UE/WiDeYWQ_GDI/AAAAAAAABGU/mXJMNrcqA8oPmX_hqNoswdhb5Mwm44DKwCLcBGAs/s1600/citadel.jpg", "citadel")</f>
        <v>citadel</v>
      </c>
      <c r="AB10" s="4" t="s">
        <v>23</v>
      </c>
      <c r="AC10" s="24"/>
      <c r="AD10" s="3" t="str">
        <f>HYPERLINK("https://4.bp.blogspot.com/-t6JsBwVWIsE/WiDbfZ-waJI/AAAAAAAAAr8/DxjxGspLxEo7FD00ie29P7wCLkSpVfVqwCLcBGAs/s1600/DeathRug.jpg", "DeathRug")</f>
        <v>DeathRug</v>
      </c>
      <c r="AE10" s="4" t="s">
        <v>112</v>
      </c>
      <c r="AF10" s="5"/>
      <c r="AG10" s="3" t="str">
        <f>HYPERLINK("https://1.bp.blogspot.com/-Jc_8rXfY6P4/WiDdc8lgOnI/AAAAAAAAA-g/zOUXf_Dia9MtbYFilpGvfWbw-O0tJQsawCLcBGAs/s1600/So_Brawl.jpg", "So_Brawl")</f>
        <v>So_Brawl</v>
      </c>
      <c r="AH10" s="4" t="s">
        <v>113</v>
      </c>
      <c r="AI10" s="5"/>
      <c r="AJ10" s="3" t="str">
        <f>HYPERLINK("https://3.bp.blogspot.com/-hmvzoBDnPm4/WiDd6OvpkVI/AAAAAAAABCw/truSUUMknmYJ72zaZWVbai2UB1wrmbnxwCLcBGAs/s1600/Xisland.jpg", "Xisland")</f>
        <v>Xisland</v>
      </c>
      <c r="AK10" s="4" t="s">
        <v>48</v>
      </c>
      <c r="AL10" s="11" t="str">
        <f>HYPERLINK("https://2.bp.blogspot.com/-W_fKn6cDSWI/WiRgrE_dctI/AAAAAAAABbU/5NMzxx2w7Ls8RmpAJjyDwOaKf4WHw6BZQCLcBGAs/s1600/15.jpg", "15")</f>
        <v>15</v>
      </c>
      <c r="AM10" s="4"/>
      <c r="AN10" s="9"/>
      <c r="AO10" s="23" t="s">
        <v>114</v>
      </c>
      <c r="AP10" s="4" t="s">
        <v>115</v>
      </c>
      <c r="AQ10" s="10" t="s">
        <v>116</v>
      </c>
    </row>
    <row r="11">
      <c r="A11" s="3" t="str">
        <f>HYPERLINK("https://1.bp.blogspot.com/-8vZxMmB_VzM/WiDcqLzvRLI/AAAAAAAAA3Y/vDNNUDmp2Q0iePrXF9i6-N6R0Paf3XjpQCLcBGAs/s1600/LostTomb.jpg", "LostTomb")</f>
        <v>LostTomb</v>
      </c>
      <c r="B11" s="4"/>
      <c r="C11" s="3" t="str">
        <f>HYPERLINK("https://1.bp.blogspot.com/-BwUNKV_dwGw/WiDbSDiUvKI/AAAAAAAAApY/9g629wApp-4FRjZd0heaTRcttkoKEOvWACLcBGAs/s1600/BTower.jpg", "BTower")</f>
        <v>BTower</v>
      </c>
      <c r="D11" s="4"/>
      <c r="E11" s="5" t="s">
        <v>117</v>
      </c>
      <c r="F11" s="25" t="str">
        <f>HYPERLINK("https://2.bp.blogspot.com/-Qm2m-58CWNk/WiDbQtNegJI/AAAAAAAAApE/Qo3nmJKlvsYsozsIqmKYXFDUxf6-2DQVACLcBGAs/s1600/AutumnCF.jpg", "AutumnCF")</f>
        <v>AutumnCF</v>
      </c>
      <c r="G11" s="4" t="s">
        <v>112</v>
      </c>
      <c r="H11" s="5" t="s">
        <v>118</v>
      </c>
      <c r="I11" s="3" t="str">
        <f>HYPERLINK("https://3.bp.blogspot.com/-FCDfBxSNYXA/WiDebaPV8WI/AAAAAAAABG8/W_0H3ICTegoGmppXEnsU9ePYxmAjqKrggCLcBGAs/s1600/crsroad.jpg", "crsroad")</f>
        <v>crsroad</v>
      </c>
      <c r="J11" s="13"/>
      <c r="K11" s="5" t="s">
        <v>107</v>
      </c>
      <c r="L11" s="3" t="str">
        <f>HYPERLINK("https://4.bp.blogspot.com/-qLlw1zFwdbE/WiDb0DH-JkI/AAAAAAAAAuo/iij_vXUEf-QNto7twUKTBcexve5yEVxwQCLcBGAs/s1600/Fledout.jpg", "Fledout")</f>
        <v>Fledout</v>
      </c>
      <c r="M11" s="4" t="s">
        <v>44</v>
      </c>
      <c r="N11" s="22" t="s">
        <v>119</v>
      </c>
      <c r="O11" s="3" t="str">
        <f>HYPERLINK("https://1.bp.blogspot.com/-f7fNaPAEK_4/WiDeflPnOoI/AAAAAAAABHw/P-kjdMrz8ZswhZbGrt4Wx5Q1ld0_vcUcwCLcBGAs/s1600/dewls.jpg", "dewls")</f>
        <v>dewls</v>
      </c>
      <c r="P11" s="4" t="s">
        <v>120</v>
      </c>
      <c r="Q11" s="22"/>
      <c r="R11" s="3" t="str">
        <f>HYPERLINK("https://4.bp.blogspot.com/-zCVeh0G0qsk/WiDbJx6RDXI/AAAAAAAAAn4/MugxxJe2WYA3ADX3zpZm06cMHw9hqxw-ACLcBGAs/s1600/2race666.jpg", "2race666")</f>
        <v>2race666</v>
      </c>
      <c r="S11" s="4"/>
      <c r="T11" s="24"/>
      <c r="U11" s="3" t="str">
        <f>HYPERLINK("https://4.bp.blogspot.com/-QdEwVICBoa0/WiDcbKNAdHI/AAAAAAAAA0k/cNtlwVAue5Iuzu-NfVroahvhWJHWcZ70ACLcBGAs/s1600/Hero.jpg", "Hero")</f>
        <v>Hero</v>
      </c>
      <c r="V11" s="4"/>
      <c r="W11" s="7" t="s">
        <v>29</v>
      </c>
      <c r="X11" s="25" t="str">
        <f>HYPERLINK("https://2.bp.blogspot.com/-EusIbDtiwqw/XBG8trzdcRI/AAAAAAAABu8/E5xlOHxq2_QD1uRNOzIpmHDxMGJ74Z9dwCLcBGAs/s1600/Digits.jpg", "Digits")</f>
        <v>Digits</v>
      </c>
      <c r="Y11" s="18" t="s">
        <v>121</v>
      </c>
      <c r="Z11" s="24" t="s">
        <v>29</v>
      </c>
      <c r="AA11" s="11" t="str">
        <f>HYPERLINK("https://3.bp.blogspot.com/-4DRhqzS0OEA/WiDeYmiUPAI/AAAAAAAABGY/Rap1wNHJrzc_t-Qth2pTTSdP1OepW5CKgCLcBGAs/s1600/cloakclr.jpg", "cloakclr")</f>
        <v>cloakclr</v>
      </c>
      <c r="AB11" s="4" t="s">
        <v>122</v>
      </c>
      <c r="AC11" s="24"/>
      <c r="AD11" s="3" t="str">
        <f>HYPERLINK("https://1.bp.blogspot.com/-zlKPQc4ugfA/XlqmBCPri1I/AAAAAAAAB4s/nG5ls-VfgtcKQSpaFoIDC_uRGppgDk8PQCLcBGAsYHQ/s1600/G_Abbey.jpg", "G_Abbey")
</f>
        <v>G_Abbey</v>
      </c>
      <c r="AE11" s="4"/>
      <c r="AF11" s="5" t="s">
        <v>123</v>
      </c>
      <c r="AG11" s="3" t="str">
        <f>HYPERLINK("https://3.bp.blogspot.com/--ot84CCNjIY/WiDddZxuhBI/AAAAAAAAA-k/IeEevoGs5PoOHDd24vfVeOP_y9ml18ZTgCLcBGAs/s1600/So_Brin.jpg", "So_Brin")</f>
        <v>So_Brin</v>
      </c>
      <c r="AH11" s="4"/>
      <c r="AI11" s="5"/>
      <c r="AJ11" s="3" t="str">
        <f>HYPERLINK("https://2.bp.blogspot.com/-EQOFjr6fX1A/WiDbPXf4f4I/AAAAAAAAAo4/sSJzw-ibt7ILpTCJdBXt3N12OxDdM-8NwCLcBGAs/s1600/Aooni.jpg", "aooni")</f>
        <v>aooni</v>
      </c>
      <c r="AK11" s="4" t="s">
        <v>71</v>
      </c>
      <c r="AL11" s="11" t="str">
        <f>HYPERLINK("https://4.bp.blogspot.com/--8W_KE6nrPg/WiRgrt77q1I/AAAAAAAABbc/azHkqgT0q_grKn5C0Wuki1TkXmQFkDEEwCLcBGAs/s1600/3T.jpg", "3T")</f>
        <v>3T</v>
      </c>
      <c r="AM11" s="4" t="s">
        <v>48</v>
      </c>
      <c r="AN11" s="9"/>
      <c r="AO11" s="10" t="s">
        <v>124</v>
      </c>
      <c r="AP11" s="4" t="s">
        <v>125</v>
      </c>
      <c r="AQ11" s="10" t="s">
        <v>126</v>
      </c>
    </row>
    <row r="12">
      <c r="A12" s="3" t="str">
        <f>HYPERLINK("https://1.bp.blogspot.com/-4FV6DkNVE18/WiDcq9dgdII/AAAAAAAAA3k/Cdt1R5TMqEMoXb5sCHDa0bMGHQ8rlkkaQCLcBGAs/s1600/ManaMine.jpg", "ManaMine")</f>
        <v>ManaMine</v>
      </c>
      <c r="B12" s="4"/>
      <c r="C12" s="3" t="str">
        <f>HYPERLINK("https://2.bp.blogspot.com/-CV3C_Qzv0nU/WiDbS6aYlAI/AAAAAAAAApk/ustfpAI7WGAlvmUi1qN6PHxjNf34LUIGQCLcBGAs/s1600/Beach.jpg", "Beach")</f>
        <v>Beach</v>
      </c>
      <c r="D12" s="4" t="s">
        <v>127</v>
      </c>
      <c r="E12" s="20"/>
      <c r="F12" s="25" t="str">
        <f>HYPERLINK("https://2.bp.blogspot.com/-qnH8iTw3RpE/WiDbVrs_SiI/AAAAAAAAAqI/0raXZxQZswAUeLKoLKTzvvQ_aMxJEWSyACLcBGAs/s1600/BowFlag.jpg", "BowFlag")</f>
        <v>BowFlag</v>
      </c>
      <c r="G12" s="4"/>
      <c r="H12" s="5" t="s">
        <v>128</v>
      </c>
      <c r="I12" s="3" t="str">
        <f>HYPERLINK("https://4.bp.blogspot.com/-ho9kWz3gGWw/WiDe4fD_2nI/AAAAAAAABK8/Qdo47X8H7VABOj25AZsi4fNZFqWWQlVigCLcBGAs/s1600/horvshor.jpg", "horvshor")</f>
        <v>horvshor</v>
      </c>
      <c r="J12" s="12"/>
      <c r="K12" s="5" t="s">
        <v>107</v>
      </c>
      <c r="L12" s="3" t="str">
        <f>HYPERLINK("https://3.bp.blogspot.com/-JNk7hUsS4g8/WiDcbnecgaI/AAAAAAAAA0o/l95Hi7HR_DIvh4QMq6Pd1mdznKyx0qUKQCLcBGAs/s1600/Hexagon.jpg", "Hexagon")</f>
        <v>Hexagon</v>
      </c>
      <c r="M12" s="4"/>
      <c r="N12" s="5" t="s">
        <v>60</v>
      </c>
      <c r="O12" s="3" t="str">
        <f>HYPERLINK("https://2.bp.blogspot.com/-jLkHYcFVIMw/WiDehk86hdI/AAAAAAAABII/f8mRxchAVpEbSQAMJdhqqoahpm1j9UCUACLcBGAs/s1600/duel.jpg", "duel")</f>
        <v>duel</v>
      </c>
      <c r="P12" s="4"/>
      <c r="Q12" s="22" t="s">
        <v>129</v>
      </c>
      <c r="R12" s="3" t="str">
        <f>HYPERLINK("https://2.bp.blogspot.com/-EomZlH_-AXw/WiDbK2LLhbI/AAAAAAAAAoE/stIiCmRKGtAVykyzZgnmJm0kPjtSRnNaQCLcBGAs/s1600/3000Hs2.jpg", "3000Hs2")</f>
        <v>3000Hs2</v>
      </c>
      <c r="S12" s="4"/>
      <c r="T12" s="24"/>
      <c r="U12" s="3" t="str">
        <f>HYPERLINK("https://3.bp.blogspot.com/-2XMRJVObN14/WiDciABPzBI/AAAAAAAAA18/K1Zwi-trPpgn8jCvWj7APs1PgERaFSe5gCLcBGAs/s1600/JYzom.jpg", "JYzom")</f>
        <v>JYzom</v>
      </c>
      <c r="V12" s="4" t="s">
        <v>130</v>
      </c>
      <c r="W12" s="7"/>
      <c r="X12" s="14" t="str">
        <f>HYPERLINK("https://3.bp.blogspot.com/-IZdoByBHXSs/WiDbu6eYZPI/AAAAAAAAAt0/zT_k6KxcrQALH1sj5IJS1rhZLirn9PexQCLcBGAs/s1600/Eteritia.jpg", "Eteritia")</f>
        <v>Eteritia</v>
      </c>
      <c r="Y12" s="15"/>
      <c r="Z12" s="24"/>
      <c r="AA12" s="14" t="str">
        <f>HYPERLINK("https://2.bp.blogspot.com/-_J0riSdyh0Q/WiDecFJgDnI/AAAAAAAABHI/txqVYKY9_Hkm1-LYcjWibdDjjDerpQ0rgCLcBGAs/s1600/dance.jpg", "dance")</f>
        <v>dance</v>
      </c>
      <c r="AB12" s="18" t="s">
        <v>131</v>
      </c>
      <c r="AC12" s="19"/>
      <c r="AD12" s="3" t="str">
        <f>HYPERLINK("https://1.bp.blogspot.com/-0T5JEIjiHlA/WiDb5OiXotI/AAAAAAAAAvc/pdZ28Qv2BusZKxyeF_OsitAB-T8GCi2RgCLcBGAs/s1600/G_Amen.jpg", "G_Amen")</f>
        <v>G_Amen</v>
      </c>
      <c r="AE12" s="4"/>
      <c r="AF12" s="5"/>
      <c r="AG12" s="3" t="str">
        <f>HYPERLINK("https://2.bp.blogspot.com/-hs6GM7Hz1vo/WiDgGyc1TSI/AAAAAAAABSk/H7TunJ4ZG9gcVVGAPWtcoo3ZNuNdeoZfwCLcBGAs/s1600/so_cafe.jpg", "So_Cafe")</f>
        <v>So_Cafe</v>
      </c>
      <c r="AH12" s="4" t="s">
        <v>61</v>
      </c>
      <c r="AI12" s="5" t="s">
        <v>107</v>
      </c>
      <c r="AJ12" s="3" t="str">
        <f>HYPERLINK("https://2.bp.blogspot.com/-zhkZR501eH4/WiDeJgeibUI/AAAAAAAABEk/uzyv73wCQSghQyWOfpF0QtbpsJhUTB9pwCLcBGAs/s1600/blizard.jpg", "blizard")</f>
        <v>blizard</v>
      </c>
      <c r="AK12" s="4" t="s">
        <v>48</v>
      </c>
      <c r="AL12" s="11" t="str">
        <f>HYPERLINK("https://2.bp.blogspot.com/-BDR0CvR_sac/WiRgr3d-1lI/AAAAAAAABbg/7ybKb4mmZ5gS0Qg8oUrJPzeFKQ5ZJ3SKgCLcBGAs/s1600/6Hall.jpg", "6Hall")</f>
        <v>6Hall</v>
      </c>
      <c r="AM12" s="4"/>
      <c r="AN12" s="9"/>
      <c r="AO12" s="10" t="s">
        <v>132</v>
      </c>
      <c r="AP12" s="4" t="s">
        <v>133</v>
      </c>
      <c r="AQ12" s="23" t="s">
        <v>134</v>
      </c>
    </row>
    <row r="13">
      <c r="A13" s="3" t="str">
        <f>HYPERLINK("https://3.bp.blogspot.com/-7kB-JjneOqQ/WiDcxr4cYfI/AAAAAAAAA4Y/TiqL8-a2HKgDlOFv0yJJeuinoL_F76b_wCLcBGAs/s1600/MiniMine.jpg", "MiniMine")</f>
        <v>MiniMine</v>
      </c>
      <c r="B13" s="4"/>
      <c r="C13" s="3" t="str">
        <f>HYPERLINK("https://1.bp.blogspot.com/-lHahLkDaKyY/WiDbTvRxgQI/AAAAAAAAAps/UTKuPxjImCkpU67OolOVtYSkGQU0DpBtwCLcBGAs/s1600/Beyond.jpg", "Beyond")</f>
        <v>Beyond</v>
      </c>
      <c r="D13" s="4"/>
      <c r="E13" s="5" t="s">
        <v>99</v>
      </c>
      <c r="F13" s="25" t="str">
        <f>HYPERLINK("https://3.bp.blogspot.com/-ddEafl7f9ds/WiDbXYMeS4I/AAAAAAAAAqg/L2L-lF5u8TYMKB5AVc5Ud5C-6cnMC-rJwCLcBGAs/s1600/Cabinfvr.jpg", "Cabinfvr")</f>
        <v>Cabinfvr</v>
      </c>
      <c r="G13" s="4"/>
      <c r="H13" s="5" t="s">
        <v>118</v>
      </c>
      <c r="I13" s="3" t="str">
        <f>HYPERLINK("https://2.bp.blogspot.com/-hI0JD0HHRaI/WiDfKNF-c9I/AAAAAAAABMs/ClgFdArLQqIfjPjptOhjIMvh9Kg7RyRJwCLcBGAs/s1600/lumber.jpg", "lumber")</f>
        <v>lumber</v>
      </c>
      <c r="J13" s="13"/>
      <c r="K13" s="17"/>
      <c r="L13" s="3" t="str">
        <f>HYPERLINK("https://2.bp.blogspot.com/-QBg_iEDFZU4/WiDcjoCjHpI/AAAAAAAAA2U/_xl89GBfJaw2OBu8dA0RckjKcI10T-WZwCLcBGAs/s1600/Killerz4.jpg", "Killerz4")</f>
        <v>Killerz4</v>
      </c>
      <c r="M13" s="4"/>
      <c r="N13" s="5"/>
      <c r="O13" s="3" t="str">
        <f>HYPERLINK("https://3.bp.blogspot.com/-BPSlyR4yBvE/WiDemLnuvqI/AAAAAAAABIw/RChzxlrZ330f7lrO3G-Fv1MMogB0u6xHQCLcBGAs/s1600/engle.jpg", "engle")</f>
        <v>engle</v>
      </c>
      <c r="P13" s="4"/>
      <c r="Q13" s="5" t="s">
        <v>21</v>
      </c>
      <c r="R13" s="3" t="str">
        <f>HYPERLINK("https://2.bp.blogspot.com/-CDHiR5mPDdo/WiDbPFN3h7I/AAAAAAAAAo0/qF84ADKnw_cnI03QgJDPF1KlMD9OsUBPQCLcBGAs/s1600/Amirah.jpg", "Amirah")</f>
        <v>Amirah</v>
      </c>
      <c r="S13" s="4"/>
      <c r="T13" s="7" t="s">
        <v>41</v>
      </c>
      <c r="U13" s="3" t="str">
        <f>HYPERLINK("https://2.bp.blogspot.com/-WrkSccjbtbw/WiDfFrRAaFI/AAAAAAAABMg/y5OKyGrSBn8TWekxO_LnSJntSgwP74WdACLcBGAs/s1600/linnen.jpg", "Linnen")</f>
        <v>Linnen</v>
      </c>
      <c r="V13" s="4" t="s">
        <v>44</v>
      </c>
      <c r="W13" s="7"/>
      <c r="X13" s="14" t="str">
        <f>HYPERLINK("https://3.bp.blogspot.com/-6ybNmmSPX7I/Xlm-ML9Z1AI/AAAAAAAAB2E/07zGEOx22gQn8HOzLt5T8ly7kLRdKuapACLcBGAsYHQ/s1600/Fortr3ss.jpg", "Fortr3ss")
</f>
        <v>Fortr3ss</v>
      </c>
      <c r="Y13" s="18" t="s">
        <v>100</v>
      </c>
      <c r="Z13" s="24"/>
      <c r="AA13" s="11" t="str">
        <f>HYPERLINK("https://4.bp.blogspot.com/-1ayJ6jaxH_I/WiDekCeS5EI/AAAAAAAABIk/t_-jqoWx5CYYmBlDXMAvm4VEIsEv4vGXACLcBGAs/s1600/edge.jpg", "edge")</f>
        <v>edge</v>
      </c>
      <c r="AB13" s="4" t="s">
        <v>135</v>
      </c>
      <c r="AC13" s="24"/>
      <c r="AD13" s="3" t="str">
        <f>HYPERLINK("https://1.bp.blogspot.com/-tUB__2SSr1g/WiDb5I1fReI/AAAAAAAAAvY/_J1aIQgYLVcynIqbOKThYvcdAj3gWFO6wCLcBGAs/s1600/G_Battle.jpg", "G_Battle")</f>
        <v>G_Battle</v>
      </c>
      <c r="AE13" s="4"/>
      <c r="AF13" s="5"/>
      <c r="AG13" s="3" t="str">
        <f>HYPERLINK("https://3.bp.blogspot.com/-lybhhkHSaOI/WiDdd3JnbWI/AAAAAAAAA-o/R44GNFTa3c4RNpZ8cKPFHPtJ7eIpsKVLgCLcBGAs/s1600/So_Chat.jpg", "So_Chat")</f>
        <v>So_Chat</v>
      </c>
      <c r="AH13" s="4" t="s">
        <v>61</v>
      </c>
      <c r="AI13" s="5"/>
      <c r="AJ13" s="3" t="str">
        <f>HYPERLINK("https://3.bp.blogspot.com/-kyWL6T2sm1g/WiDeazoxG3I/AAAAAAAABG0/zy1HbjOq-pAFMuW2IxlYT1TUAT4iNkVOQCLcBGAs/s1600/crazy.jpg", "crazy")</f>
        <v>crazy</v>
      </c>
      <c r="AK13" s="4" t="s">
        <v>47</v>
      </c>
      <c r="AL13" s="3" t="str">
        <f>HYPERLINK("https://1.bp.blogspot.com/-WlwDpaXLelg/WiRgsPrLiRI/AAAAAAAABbk/iZyfW1foxqYqU9D7-nK6dOtbndtg75kjQCLcBGAs/s1600/6Mirrors.jpg", "6Mirrors")</f>
        <v>6Mirrors</v>
      </c>
      <c r="AM13" s="4"/>
      <c r="AN13" s="9"/>
      <c r="AO13" s="23" t="s">
        <v>136</v>
      </c>
      <c r="AP13" s="4" t="s">
        <v>51</v>
      </c>
      <c r="AQ13" s="23" t="s">
        <v>137</v>
      </c>
    </row>
    <row r="14">
      <c r="A14" s="3" t="str">
        <f>HYPERLINK("https://3.bp.blogspot.com/-fBgCU0liuaI/WiDcxz__gVI/AAAAAAAAA4c/zIzRwe3ySCcV9XqO_DJtiO2bVA3TTIpCACLcBGAs/s1600/MnaVault.jpg", "MnaVault")</f>
        <v>MnaVault</v>
      </c>
      <c r="B14" s="4"/>
      <c r="C14" s="3" t="str">
        <f>HYPERLINK("https://2.bp.blogspot.com/-kA_C9dLM4tc/XAOBznu3wDI/AAAAAAAABsY/GhBy80gnmKslybXBuqRkE_ieKbOdN5cCACLcBGAs/s1600/BgCastle.jpg", "BgCastle")</f>
        <v>BgCastle</v>
      </c>
      <c r="D14" s="4"/>
      <c r="E14" s="20"/>
      <c r="F14" s="3" t="str">
        <f>HYPERLINK("https://1.bp.blogspot.com/-UpB1kGdwexM/WiDbkoYAWBI/AAAAAAAAAsc/tdxm1D5i5_Qxd1dEtILz8TO-LxeCjDywQCLcBGAs/s1600/DripCave.jpg", "DripCave")</f>
        <v>DripCave</v>
      </c>
      <c r="G14" s="4"/>
      <c r="H14" s="5" t="s">
        <v>107</v>
      </c>
      <c r="I14" s="3" t="str">
        <f>HYPERLINK("https://4.bp.blogspot.com/-c6zO8q1GnCg/WiDgYOgjS-I/AAAAAAAABVA/Zy5CErgRVDEqorWrjJA9JSTWfUZwpiiIACLcBGAs/s1600/warflag.jpg", "warflag")</f>
        <v>warflag</v>
      </c>
      <c r="J14" s="4" t="s">
        <v>138</v>
      </c>
      <c r="K14" s="17"/>
      <c r="L14" s="3" t="str">
        <f>HYPERLINK("https://4.bp.blogspot.com/-N3vuYSJoB3M/WiDcqovu3oI/AAAAAAAAA3g/kjK-k1sTzRY4bYQfWVlJzV9MJWBnFD0CQCLcBGAs/s1600/LumberAR.jpg", "LumberAR")</f>
        <v>LumberAR</v>
      </c>
      <c r="M14" s="4" t="s">
        <v>44</v>
      </c>
      <c r="N14" s="5"/>
      <c r="O14" s="3" t="str">
        <f>HYPERLINK("https://1.bp.blogspot.com/-zkwmBeLe-mw/WiDfJVZLU7I/AAAAAAAABMo/GYRY-YNrPhIo68Ep0FdL8OgiPfUGXEsmgCLcBGAs/s1600/lsduel.jpg", "lsduel")</f>
        <v>lsduel</v>
      </c>
      <c r="P14" s="4"/>
      <c r="Q14" s="5"/>
      <c r="R14" s="3" t="str">
        <f>HYPERLINK("https://1.bp.blogspot.com/-4cn2rIm-Lf0/WiDbT_F5h0I/AAAAAAAAApw/Cdlh2jh7QXAgYLPI9NSGF_mCZ9SjLwrFwCLcBGAs/s1600/Bingo5V1.jpg", "Bingo5V1")</f>
        <v>Bingo5V1</v>
      </c>
      <c r="S14" s="4"/>
      <c r="T14" s="7"/>
      <c r="U14" s="3" t="str">
        <f>HYPERLINK("https://1.bp.blogspot.com/-MLcRJQJ2axI/WiDcrQkNokI/AAAAAAAAA3s/nBVc3-U6vCso95yB2IE7BrR0q6fa3bpcgCLcBGAs/s1600/Massacre.jpg", "Massacre")</f>
        <v>Massacre</v>
      </c>
      <c r="V14" s="4"/>
      <c r="W14" s="7" t="s">
        <v>29</v>
      </c>
      <c r="X14" s="14" t="str">
        <f>HYPERLINK("https://4.bp.blogspot.com/-iP3EPuejQos/WiDcXFi_oMI/AAAAAAAAAzw/uq1un4W77Ic07kr_F-L3fnxfFSD-p2qQACLcBGAs/s1600/Gadiva01.jpg", "Gadiva01")</f>
        <v>Gadiva01</v>
      </c>
      <c r="Y14" s="26" t="s">
        <v>139</v>
      </c>
      <c r="Z14" s="24"/>
      <c r="AA14" s="10"/>
      <c r="AB14" s="13"/>
      <c r="AC14" s="7"/>
      <c r="AD14" s="3" t="str">
        <f>HYPERLINK("https://2.bp.blogspot.com/-epT34a2EbIY/WiDb5n9vQLI/AAAAAAAAAvg/n6omaBCkjwg6aXRNm5XWLU4YvLlYzxXBgCLcBGAs/s1600/G_Beac2.jpg", "G_Beac2")</f>
        <v>G_Beac2</v>
      </c>
      <c r="AE14" s="4"/>
      <c r="AF14" s="5"/>
      <c r="AG14" s="3" t="str">
        <f>HYPERLINK("https://3.bp.blogspot.com/-RrB69cdCTHY/WiDdenJrQEI/AAAAAAAAA-s/X03RWre-iwoO5y-ZNU_OQUFCvzxD66QJgCLcBGAs/s1600/So_Chess.jpg", "So_Chess")</f>
        <v>So_Chess</v>
      </c>
      <c r="AH14" s="4" t="s">
        <v>140</v>
      </c>
      <c r="AI14" s="5"/>
      <c r="AJ14" s="3" t="str">
        <f>HYPERLINK("https://3.bp.blogspot.com/-j_Ydd1FOzgQ/WiDbigmimZI/AAAAAAAAAsQ/lIsev9RN2CUQBR3jhnaMA-0yIjxnMAeFQCLcBGAs/s1600/Demono.jpg", "demono")</f>
        <v>demono</v>
      </c>
      <c r="AK14" s="4" t="s">
        <v>48</v>
      </c>
      <c r="AL14" s="3" t="str">
        <f>HYPERLINK("https://1.bp.blogspot.com/-jSg9Befqt8U/WiRgsokF4GI/AAAAAAAABbs/WuKGaWpYyF4pgSDNobP-AMQ5YdtA8SF2gCLcBGAs/s1600/Aitem.jpg", "Aitem")</f>
        <v>Aitem</v>
      </c>
      <c r="AM14" s="4" t="s">
        <v>141</v>
      </c>
      <c r="AN14" s="9"/>
      <c r="AO14" s="23" t="s">
        <v>142</v>
      </c>
      <c r="AP14" s="4" t="s">
        <v>143</v>
      </c>
      <c r="AQ14" s="23" t="s">
        <v>144</v>
      </c>
    </row>
    <row r="15">
      <c r="A15" s="3" t="str">
        <f>HYPERLINK("https://2.bp.blogspot.com/-JwxXH3o3ao0/WiDdIZaKuOI/AAAAAAAAA7c/O6NCo5zNbqolYAZG76oazYWtFfeQFiu3ACLcBGAs/s1600/Oasis.jpg", "Oasis")</f>
        <v>Oasis</v>
      </c>
      <c r="B15" s="4"/>
      <c r="C15" s="3" t="str">
        <f>HYPERLINK("https://4.bp.blogspot.com/-lENucsmIgIg/WiDbTx1U4rI/AAAAAAAAAp0/ZJG3eimvmlkKlzxwvA42k5HTcMJX7iW8QCLcBGAs/s1600/Bk.jpg", "Bk")</f>
        <v>Bk</v>
      </c>
      <c r="D15" s="4"/>
      <c r="E15" s="20"/>
      <c r="F15" s="3" t="str">
        <f>HYPERLINK("https://4.bp.blogspot.com/-KyYUtWAr6Vk/WiDbzt9w_vI/AAAAAAAAAug/ENvoKOWV0d4p-MxpSya-8UgylPIIM95PgCLcBGAs/s1600/FlagBurg.jpg", "FlagBurg")</f>
        <v>FlagBurg</v>
      </c>
      <c r="G15" s="4" t="s">
        <v>44</v>
      </c>
      <c r="H15" s="5" t="s">
        <v>60</v>
      </c>
      <c r="I15" s="10"/>
      <c r="J15" s="4"/>
      <c r="K15" s="17"/>
      <c r="L15" s="3" t="str">
        <f>HYPERLINK("https://1.bp.blogspot.com/-OXJOfvBmO8Q/WiRhNsH-rWI/AAAAAAAABiI/FhqHoNvnuiExqtBw9FFbdOsV0__QMtr1QCLcBGAs/s1600/Teddy.jpg", "Teddy")</f>
        <v>Teddy</v>
      </c>
      <c r="M15" s="4" t="s">
        <v>19</v>
      </c>
      <c r="N15" s="5" t="s">
        <v>145</v>
      </c>
      <c r="O15" s="3" t="str">
        <f>HYPERLINK("https://4.bp.blogspot.com/-hWbHFv0hIdg/WiDf1YlI8kI/AAAAAAAABQ0/DQbk-h567Q8EkZV8Xm-GKFgy6PTRP_R6wCLcBGAs/s1600/redrum.jpg", "redrum")</f>
        <v>redrum</v>
      </c>
      <c r="P15" s="4" t="s">
        <v>87</v>
      </c>
      <c r="Q15" s="5" t="s">
        <v>146</v>
      </c>
      <c r="R15" s="3" t="str">
        <f>HYPERLINK("https://2.bp.blogspot.com/-LaYP22gmw5o/WiDbWhz6m4I/AAAAAAAAAqc/uWNlJtP0a5EQk-W8uyZuTFDgEE4aZfvOwCLcBGAs/s1600/CTXTown.jpg", "CTXTown")</f>
        <v>CTXTown</v>
      </c>
      <c r="S15" s="4"/>
      <c r="T15" s="7"/>
      <c r="U15" s="3" t="str">
        <f>HYPERLINK("https://3.bp.blogspot.com/-_2yUm9dXNAI/WiDczArK8jI/AAAAAAAAA4g/2ilEMAovguw1vOtaoz0jh-Wls5Z9cPiQQCLcBGAs/s1600/MobArna3.jpg", "MobArna3")</f>
        <v>MobArna3</v>
      </c>
      <c r="V15" s="4" t="s">
        <v>130</v>
      </c>
      <c r="W15" s="7"/>
      <c r="X15" s="14" t="str">
        <f>HYPERLINK("https://2.bp.blogspot.com/-Gb3d0qlIt1c/WiDcfZby-uI/AAAAAAAAA1U/xUCsENi9ChcXGjZycDV24ScMhaj-PEQFwCLcBGAs/s1600/JYD.jpg", "JYD")</f>
        <v>JYD</v>
      </c>
      <c r="Y15" s="26" t="s">
        <v>147</v>
      </c>
      <c r="Z15" s="7"/>
      <c r="AA15" s="1" t="s">
        <v>148</v>
      </c>
      <c r="AD15" s="3" t="str">
        <f>HYPERLINK("https://1.bp.blogspot.com/-qjbd6q7YU3M/WiDb6EHtDzI/AAAAAAAAAvk/Qujx9abn5JEoNPMq0lreOc8rSu3G3gdBACLcBGAs/s1600/G_Beast.jpg", "G_Beast")</f>
        <v>G_Beast</v>
      </c>
      <c r="AE15" s="4"/>
      <c r="AF15" s="5"/>
      <c r="AG15" s="3" t="str">
        <f>HYPERLINK("https://4.bp.blogspot.com/-1qNrwo-CLzc/WiDde_3VSjI/AAAAAAAAA-w/FxMZvn4PcGsAX2PFrjSCJW0ANR6OZQrhwCLcBGAs/s1600/So_Conj.jpg", "So_Conj")</f>
        <v>So_Conj</v>
      </c>
      <c r="AH15" s="4" t="s">
        <v>149</v>
      </c>
      <c r="AI15" s="5"/>
      <c r="AJ15" s="3" t="str">
        <f>HYPERLINK("https://4.bp.blogspot.com/-w9RJ_DfUtHc/WiDegmDC2PI/AAAAAAAABH8/MJGvm_YXMksg3Q7WoNZ4q1s9-xXU_sV4wCLcBGAs/s1600/dotge.jpg", "dotge")</f>
        <v>dotge</v>
      </c>
      <c r="AK15" s="4" t="s">
        <v>47</v>
      </c>
      <c r="AL15" s="3" t="str">
        <f>HYPERLINK("https://1.bp.blogspot.com/-Lx4ILFgRxlc/WiRgs3SRKOI/AAAAAAAABbw/ASxRoL0exyMy2L-PKUELZ84mGAgqPwtNgCLcBGAs/s1600/Amia.jpg", "Amia")</f>
        <v>Amia</v>
      </c>
      <c r="AM15" s="4" t="s">
        <v>150</v>
      </c>
      <c r="AN15" s="9"/>
      <c r="AO15" s="23" t="s">
        <v>151</v>
      </c>
      <c r="AP15" s="4" t="s">
        <v>152</v>
      </c>
      <c r="AQ15" s="23" t="s">
        <v>153</v>
      </c>
    </row>
    <row r="16">
      <c r="A16" s="3" t="str">
        <f>HYPERLINK("https://3.bp.blogspot.com/-qYk7Vg2q8Bk/WiDdNMD8a1I/AAAAAAAAA74/GgO0wbdd6n4jlQAAeD2mEocIEo_mPCBjACLcBGAs/s1600/Paradise.jpg", "Paradise")</f>
        <v>Paradise</v>
      </c>
      <c r="B16" s="4"/>
      <c r="C16" s="3" t="str">
        <f>HYPERLINK("https://1.bp.blogspot.com/-8zXsZps9O6Y/WiDbUg9Bm1I/AAAAAAAAAp8/d4NutCBLoC0X5I2yKCSvxcWbXz-Yx7ZlwCLcBGAs/s1600/BlueFort.jpg", "BlueFort")</f>
        <v>BlueFort</v>
      </c>
      <c r="D16" s="4"/>
      <c r="E16" s="5" t="s">
        <v>41</v>
      </c>
      <c r="F16" s="3" t="str">
        <f>HYPERLINK("https://3.bp.blogspot.com/-HTAKdKEkKjo/WiDbwryLRNI/AAAAAAAAAuE/YrnhAap3tgA0Q86oiQ4GYxBFx6vwkxCfwCLcBGAs/s1600/FWvsFL.jpg", "FWvsFL")</f>
        <v>FWvsFL</v>
      </c>
      <c r="G16" s="4"/>
      <c r="H16" s="27"/>
      <c r="I16" s="2" t="s">
        <v>16</v>
      </c>
      <c r="L16" s="3" t="str">
        <f>HYPERLINK("https://4.bp.blogspot.com/-CfMI9re-HqY/WiDdyLUaM2I/AAAAAAAABBU/brU6XQjbqCAy78jLwS5gY_77qP4D0EHdgCLcBGAs/s1600/TempleIx.jpg", "TempleIx")</f>
        <v>TempleIx</v>
      </c>
      <c r="M16" s="4" t="s">
        <v>44</v>
      </c>
      <c r="N16" s="5" t="s">
        <v>154</v>
      </c>
      <c r="O16" s="3" t="str">
        <f>HYPERLINK("https://2.bp.blogspot.com/-56Tkm7fxYVE/WiDgIpkxCaI/AAAAAAAABSo/_j1LnGycx_UCsiK4IpyT-RZlBk4PhTK1gCLcBGAs/s1600/sophduel.jpg", "sophduel")</f>
        <v>sophduel</v>
      </c>
      <c r="P16" s="4"/>
      <c r="Q16" s="5" t="s">
        <v>155</v>
      </c>
      <c r="R16" s="3" t="str">
        <f>HYPERLINK("https://1.bp.blogspot.com/-J9ybVM0kllE/WiDbZdr2hcI/AAAAAAAAAq8/7UTHaIx8OJoPwSGiZkAKGoHCV2h2yBBewCLcBGAs/s1600/Catch.jpg", "Catch")</f>
        <v>Catch</v>
      </c>
      <c r="S16" s="13" t="s">
        <v>156</v>
      </c>
      <c r="T16" s="7"/>
      <c r="U16" s="3" t="str">
        <f>HYPERLINK("https://4.bp.blogspot.com/-zgxYsH6Kz8Q/WiDc6ydOR8I/AAAAAAAAA5g/gdBQI6KgAZAacKXTFuSL4LBSBMaUupo1gCLcBGAs/s1600/NGame2.jpg", "NGame2")</f>
        <v>NGame2</v>
      </c>
      <c r="V16" s="4"/>
      <c r="W16" s="7" t="s">
        <v>157</v>
      </c>
      <c r="X16" s="14" t="str">
        <f>HYPERLINK("https://2.bp.blogspot.com/-JEDRXOIGmEQ/WiDcgug6I6I/AAAAAAAAA1k/w8ak1VV26HwmtYW_7gh-l1D3QFtIqjFeACLcBGAs/s1600/JYTP2.jpg", "JYTP2")</f>
        <v>JYTP2</v>
      </c>
      <c r="Y16" s="15" t="s">
        <v>158</v>
      </c>
      <c r="Z16" s="7"/>
      <c r="AA16" s="3" t="str">
        <f>HYPERLINK("https://1.bp.blogspot.com/-v30b_99q2FE/WiRgkPlVVvI/AAAAAAAABaM/z7sRpz3ytqsV0gl6cmWR-gPVFXrIVdZSACLcBGAs/s1600/%2521%2521%2521Glyph.jpg", "!!!Glyph")</f>
        <v>!!!Glyph</v>
      </c>
      <c r="AB16" s="4"/>
      <c r="AC16" s="7"/>
      <c r="AD16" s="3" t="str">
        <f>HYPERLINK("https://3.bp.blogspot.com/-TLeGS7p2BjI/WiDb6bKFwmI/AAAAAAAAAvo/JupoIBK0CkYo3DCwCy2rRFCfMbZvubh_ACLcBGAs/s1600/G_C10.jpg", "G_C10")</f>
        <v>G_C10</v>
      </c>
      <c r="AE16" s="4"/>
      <c r="AF16" s="5"/>
      <c r="AG16" s="3" t="str">
        <f>HYPERLINK("https://2.bp.blogspot.com/-6R9lpksIZFA/WiDdfdDBGFI/AAAAAAAAA-0/Sk0nooFZuyI8yr2aldVMiRLV8v8clegKwCLcBGAs/s1600/So_Druid.jpg", "So_Druid")</f>
        <v>So_Druid</v>
      </c>
      <c r="AH16" s="4"/>
      <c r="AI16" s="5"/>
      <c r="AJ16" s="3" t="str">
        <f>HYPERLINK("https://4.bp.blogspot.com/--Tm0Rfcfgus/WiDehnjaEkI/AAAAAAAABIM/DYU2TZoMWWMDpFaD4m9iewazXrjWgbFHgCLcBGAs/s1600/dropball.jpg", "dropball")</f>
        <v>dropball</v>
      </c>
      <c r="AK16" s="4" t="s">
        <v>47</v>
      </c>
      <c r="AL16" s="3" t="str">
        <f>HYPERLINK("https://1.bp.blogspot.com/-hVjwwrfug2U/WiRgtWlb47I/AAAAAAAABb4/ZbnN2Zi8BX4kLRKcEr03GZk2FdO_0cJUACLcBGAs/s1600/AsianCTF.jpg", "AsianCTF")</f>
        <v>AsianCTF</v>
      </c>
      <c r="AM16" s="4" t="s">
        <v>159</v>
      </c>
      <c r="AN16" s="9"/>
      <c r="AO16" s="23" t="s">
        <v>160</v>
      </c>
      <c r="AP16" s="4" t="s">
        <v>161</v>
      </c>
      <c r="AQ16" s="23" t="s">
        <v>162</v>
      </c>
    </row>
    <row r="17">
      <c r="A17" s="3" t="str">
        <f>HYPERLINK("https://1.bp.blogspot.com/-PvezVfrQ3lg/WiDf6pt3ifI/AAAAAAAABRg/QhQ7XdeSSq0YHqJDt0WQ2v1M1TGVReCnQCLcBGAs/s1600/sewers.jpg", "Sewers")</f>
        <v>Sewers</v>
      </c>
      <c r="B17" s="4"/>
      <c r="C17" s="3" t="str">
        <f>HYPERLINK("https://3.bp.blogspot.com/--raq2Pqxkmk/WiDeSCseSgI/AAAAAAAABFc/ksH_FAoELW0NS1eWDxPHWnLP23CGmw3ugCLcBGAs/s1600/bywaters.jpg", "Bywaters")</f>
        <v>Bywaters</v>
      </c>
      <c r="D17" s="4"/>
      <c r="E17" s="5" t="s">
        <v>117</v>
      </c>
      <c r="F17" s="3" t="str">
        <f>HYPERLINK("https://2.bp.blogspot.com/-UNsv0SjALYI/WiDccskWDRI/AAAAAAAAA00/SCvt6CfpToM5lBXPKEf7Idcbqx_nQ-7BgCLcBGAs/s1600/ISLANDY2.jpg", "ISLANDY2")</f>
        <v>ISLANDY2</v>
      </c>
      <c r="G17" s="4"/>
      <c r="H17" s="5" t="s">
        <v>107</v>
      </c>
      <c r="I17" s="11" t="str">
        <f>HYPERLINK("https://4.bp.blogspot.com/-Wo0jKRNB3o4/WiDa_G5-xEI/AAAAAAAAAmA/jenBYfTURs8JJ4tgTl6vP40y_xEMyXPJgCLcBGAs/s1600/%2521%2521School.jpg", "!!School")</f>
        <v>!!School</v>
      </c>
      <c r="J17" s="4" t="s">
        <v>51</v>
      </c>
      <c r="K17" s="17"/>
      <c r="L17" s="3" t="str">
        <f>HYPERLINK("https://1.bp.blogspot.com/-QQPVJ285iWc/WiDd2p0gTYI/AAAAAAAABCE/AWQG0naQ-uAeZsfAvk1EkrHsOfw4DUyXQCLcBGAs/s1600/Village.jpg", "Village")</f>
        <v>Village</v>
      </c>
      <c r="M17" s="4" t="s">
        <v>44</v>
      </c>
      <c r="N17" s="5" t="s">
        <v>163</v>
      </c>
      <c r="O17" s="3" t="str">
        <f>HYPERLINK("https://3.bp.blogspot.com/-zYxFk89ac6s/WiDgKo1jVUI/AAAAAAAABTE/ionWPpm3uCQrx2vSKUNSYRA3oRAakcrQwCLcBGAs/s1600/t.jpg", "t")</f>
        <v>t</v>
      </c>
      <c r="P17" s="4"/>
      <c r="Q17" s="5"/>
      <c r="R17" s="3" t="str">
        <f>HYPERLINK("https://1.bp.blogspot.com/-ZB4fub3VWcY/WiDbdjMkQlI/AAAAAAAAArk/gWPy2lJTPsEInywnMeetScXkfiENgCweQCLcBGAs/s1600/DARMAP.jpg", "DARMAP")</f>
        <v>DARMAP</v>
      </c>
      <c r="S17" s="13"/>
      <c r="T17" s="7"/>
      <c r="U17" s="3" t="str">
        <f>HYPERLINK("https://4.bp.blogspot.com/-XyidLDlAMpY/WiDc7YMuV5I/AAAAAAAAA5k/tjlBjBdMSPM02zGs7PZHEedfA0AFhd2GgCLcBGAs/s1600/NGame5.jpg", "NGame5")</f>
        <v>NGame5</v>
      </c>
      <c r="V17" s="13"/>
      <c r="W17" s="7" t="s">
        <v>157</v>
      </c>
      <c r="X17" s="14" t="str">
        <f>HYPERLINK("https://1.bp.blogspot.com/-tPXzOroo_fM/WiDcgptQ5EI/AAAAAAAAA1o/PjR-AygYB0sWrgUDlxg2fEbRXvwzX245wCLcBGAs/s1600/JYgk.jpg", "JYgk")</f>
        <v>JYgk</v>
      </c>
      <c r="Y17" s="15"/>
      <c r="Z17" s="7"/>
      <c r="AA17" s="11" t="str">
        <f>HYPERLINK("https://1.bp.blogspot.com/-IWBeS7tjs6U/XAOBzsN-rLI/AAAAAAAABsc/fdYTPBEzPswreE42Hu3hZEJ7LyU8aFu2wCLcBGAs/s1600/%2521%2521AATEST.jpg", "!!AATEST")</f>
        <v>!!AATEST</v>
      </c>
      <c r="AB17" s="4"/>
      <c r="AC17" s="7" t="s">
        <v>29</v>
      </c>
      <c r="AD17" s="3" t="str">
        <f>HYPERLINK("https://4.bp.blogspot.com/-n_6v7iBdQr4/WiDb6w5d-PI/AAAAAAAAAvs/l4WdI3IE0yYEi0f6NtrUkEh0w6nluogWQCLcBGAs/s1600/G_CCQst.jpg", "G_CCQst")</f>
        <v>G_CCQst</v>
      </c>
      <c r="AE17" s="4"/>
      <c r="AF17" s="5"/>
      <c r="AG17" s="3" t="str">
        <f>HYPERLINK("https://1.bp.blogspot.com/-igT2sAd689c/WiDdfzmh88I/AAAAAAAAA-4/Ez5aDEXFK1AHhJVPwzlk4SSFW5gZ_7G7wCLcBGAs/s1600/So_Dun.jpg", "So_Dun")</f>
        <v>So_Dun</v>
      </c>
      <c r="AH17" s="4"/>
      <c r="AI17" s="5"/>
      <c r="AJ17" s="3" t="str">
        <f>HYPERLINK("https://3.bp.blogspot.com/-1_GRhDZI9GM/WiDejQfOx-I/AAAAAAAABIY/XOc03m5_YZ0yunDUkjnv-nSztm7qbID6wCLcBGAs/s1600/dunmir2.jpg", "dunmir2")</f>
        <v>dunmir2</v>
      </c>
      <c r="AK17" s="4" t="s">
        <v>48</v>
      </c>
      <c r="AL17" s="3" t="str">
        <f>HYPERLINK("https://2.bp.blogspot.com/-0wEQdYC9lPU/WiRgtpFPc5I/AAAAAAAABcA/hsVH3ha7FekB1OkggZCj8P790tGHcH8YQCLcBGAs/s1600/Babaika.jpg", "Babaika")</f>
        <v>Babaika</v>
      </c>
      <c r="AM17" s="4" t="s">
        <v>164</v>
      </c>
      <c r="AN17" s="9"/>
      <c r="AO17" s="23" t="s">
        <v>165</v>
      </c>
      <c r="AP17" s="4" t="s">
        <v>166</v>
      </c>
      <c r="AQ17" s="23" t="s">
        <v>167</v>
      </c>
    </row>
    <row r="18">
      <c r="A18" s="3" t="str">
        <f>HYPERLINK("https://3.bp.blogspot.com/-kXJC2-fsn5Q/WiDdr9-7j_I/AAAAAAAABAg/VzEyUPeEHHALSC2-40CQgTWDNoPbTyh3gCLcBGAs/s1600/SpyFort.jpg", "SpyFort")</f>
        <v>SpyFort</v>
      </c>
      <c r="B18" s="4" t="s">
        <v>87</v>
      </c>
      <c r="C18" s="3" t="str">
        <f>HYPERLINK("https://3.bp.blogspot.com/-aXow0Cr6kuo/WiDbYsALJII/AAAAAAAAAqw/Xh-XkHgfVkMZ206dUT1cDuaBm6pu-buSwCLcBGAs/s1600/CantShot.jpg", "CantShot")</f>
        <v>CantShot</v>
      </c>
      <c r="D18" s="4" t="s">
        <v>22</v>
      </c>
      <c r="E18" s="20"/>
      <c r="F18" s="3" t="str">
        <f>HYPERLINK("https://4.bp.blogspot.com/-Gv4_wkrSs2o/WiDclZSpzCI/AAAAAAAAA2g/C221PAur5AcjJhzuMLd2kVpWkZbYbe6HgCLcBGAs/s1600/KirFlag.jpg", "KirFlag")</f>
        <v>KirFlag</v>
      </c>
      <c r="G18" s="4"/>
      <c r="H18" s="5" t="s">
        <v>119</v>
      </c>
      <c r="I18" s="11" t="str">
        <f>HYPERLINK("https://1.bp.blogspot.com/-AVOVCeka4BE/WiDa_QNtiyI/AAAAAAAAAmE/DoFKL-IMIV8-4GPLcFY5lpgZkcikd00ZgCLcBGAs/s1600/%252112Jail.jpg", "!12Jail")</f>
        <v>!12Jail</v>
      </c>
      <c r="J18" s="4"/>
      <c r="K18" s="5" t="s">
        <v>168</v>
      </c>
      <c r="L18" s="3" t="str">
        <f>HYPERLINK("https://4.bp.blogspot.com/-3j3YD1Vr3qQ/WiDeeedyGVI/AAAAAAAABHk/uZbm_FUFbVEXpX0aDUhCZr5flCKB06wMACLcBGAs/s1600/derelict.jpg", "derelict")</f>
        <v>derelict</v>
      </c>
      <c r="M18" s="4" t="s">
        <v>44</v>
      </c>
      <c r="N18" s="5" t="s">
        <v>41</v>
      </c>
      <c r="O18" s="3" t="str">
        <f>HYPERLINK("https://4.bp.blogspot.com/-PsfY3IyQ1f0/WiDgNbqQ4ZI/AAAAAAAABTk/f-t2RN8IBak5_CSG27GbEUlClUzjw23iwCLcBGAs/s1600/theoct.jpg", "theoct")</f>
        <v>theoct</v>
      </c>
      <c r="P18" s="28"/>
      <c r="Q18" s="5" t="s">
        <v>169</v>
      </c>
      <c r="R18" s="3" t="str">
        <f>HYPERLINK("https://1.bp.blogspot.com/-i9RWCNnnDdI/WiDbjGdaCYI/AAAAAAAAAsU/PCT53f4N-xAtKZw9VlUQmq5Z-dkh3p4CACLcBGAs/s1600/Door.jpg", "Door")</f>
        <v>Door</v>
      </c>
      <c r="S18" s="4" t="s">
        <v>112</v>
      </c>
      <c r="T18" s="7"/>
      <c r="U18" s="3" t="str">
        <f>HYPERLINK("https://2.bp.blogspot.com/-prdzaNsTt_g/WiDc8yo94LI/AAAAAAAAA54/zYAHdb2gsL8zNImD3cdOA4_1e5Len6piQCLcBGAs/s1600/NGame6.jpg", "NGame6")</f>
        <v>NGame6</v>
      </c>
      <c r="V18" s="13"/>
      <c r="W18" s="7" t="s">
        <v>157</v>
      </c>
      <c r="X18" s="14" t="str">
        <f>HYPERLINK("https://2.bp.blogspot.com/-U6bUHHM-jjI/WiDcjDONW5I/AAAAAAAAA2M/acmwqhzZkXEqMh-6SQB3BiLjpl-jE1EMgCLcBGAs/s1600/Katarsis.jpg", "Katarsis")</f>
        <v>Katarsis</v>
      </c>
      <c r="Y18" s="26"/>
      <c r="Z18" s="7" t="s">
        <v>154</v>
      </c>
      <c r="AA18" s="11" t="str">
        <f>HYPERLINK("https://4.bp.blogspot.com/-l6QgSgKBRO4/WiRgkcCXFLI/AAAAAAAABaQ/THdTe_kilpkM45jLu4hBLgk7lS7Qzh-GACLcBGAs/s1600/%2521%2521AATes2.jpg", "!!AATes2")</f>
        <v>!!AATes2</v>
      </c>
      <c r="AB18" s="4" t="s">
        <v>170</v>
      </c>
      <c r="AC18" s="7" t="s">
        <v>29</v>
      </c>
      <c r="AD18" s="3" t="str">
        <f>HYPERLINK("https://3.bp.blogspot.com/-3p6UJ8pk4xY/WiDb7ftK9xI/AAAAAAAAAvw/Uki5S2whmaIkZkWdMAxtTTOlQPyLtcZ5QCLcBGAs/s1600/G_CastlD.jpg", "G_CastlD")</f>
        <v>G_CastlD</v>
      </c>
      <c r="AE18" s="4" t="s">
        <v>171</v>
      </c>
      <c r="AF18" s="5"/>
      <c r="AG18" s="3" t="str">
        <f>HYPERLINK("https://3.bp.blogspot.com/-51_k50PcThM/WiDdgcXoW8I/AAAAAAAAA-8/dzXhxmMDCoABdmtykqzv5l54CI_XvlJZACLcBGAs/s1600/So_FOV.jpg", "So_FOV")</f>
        <v>So_FOV</v>
      </c>
      <c r="AH18" s="4"/>
      <c r="AI18" s="5"/>
      <c r="AJ18" s="10" t="s">
        <v>172</v>
      </c>
      <c r="AK18" s="4" t="s">
        <v>34</v>
      </c>
      <c r="AL18" s="3" t="str">
        <f>HYPERLINK("https://4.bp.blogspot.com/-d0STjsV1JB0/WiRgtwbX7LI/AAAAAAAABcE/ew5wuttmCW01Bl0iCHyhreMFL18-t9oogCLcBGAs/s1600/Beauty_p.jpg", "Beauty_p")</f>
        <v>Beauty_p</v>
      </c>
      <c r="AM18" s="4"/>
      <c r="AN18" s="9"/>
      <c r="AO18" s="23" t="s">
        <v>173</v>
      </c>
      <c r="AP18" s="4" t="s">
        <v>174</v>
      </c>
      <c r="AQ18" s="23" t="s">
        <v>175</v>
      </c>
    </row>
    <row r="19">
      <c r="A19" s="3" t="str">
        <f>HYPERLINK("https://3.bp.blogspot.com/-N_57QYUy82g/XPxCIewUH4I/AAAAAAAABxM/Jl4Z_afw5wURJ6MP_eN4OI-cK1F7-li9gCLcBGAs/s1600/theguild.jpg", "TheGuild")</f>
        <v>TheGuild</v>
      </c>
      <c r="B19" s="4"/>
      <c r="C19" s="3" t="str">
        <f>HYPERLINK("https://2.bp.blogspot.com/-K23LCvgONVs/WiDbZvd8R_I/AAAAAAAAArA/RPLVB7Q16IkP8QmKr38tD9kKJMNA1zBggCLcBGAs/s1600/Cavewar.jpg", "Cavewar")</f>
        <v>Cavewar</v>
      </c>
      <c r="D19" s="4" t="s">
        <v>22</v>
      </c>
      <c r="E19" s="20"/>
      <c r="F19" s="3" t="str">
        <f>HYPERLINK("https://1.bp.blogspot.com/-H9H78eu-wg0/WiDdvx14A7I/AAAAAAAABBE/uybIBVStT9YtV6ATNnvOr6EgvrNfMkRDwCLcBGAs/s1600/TbPxx.jpg", "TbPxx")</f>
        <v>TbPxx</v>
      </c>
      <c r="G19" s="4" t="s">
        <v>44</v>
      </c>
      <c r="H19" s="5" t="s">
        <v>145</v>
      </c>
      <c r="I19" s="11" t="str">
        <f>HYPERLINK("https://4.bp.blogspot.com/-PfKp5jHow44/WiDbDrDq92I/AAAAAAAAAm4/4IBlMPriUlg-WuhBL3ZDKjnoRWKpKInSACLcBGAs/s1600/%2521bage2.jpg", "!bage2")</f>
        <v>!bage2</v>
      </c>
      <c r="J19" s="4" t="s">
        <v>176</v>
      </c>
      <c r="K19" s="5"/>
      <c r="L19" s="3" t="str">
        <f>HYPERLINK("https://1.bp.blogspot.com/-0kpG0C12TmE/WiDegFEMDnI/AAAAAAAABH0/8DPXZolmLE0eShNhD_RcBjVN3PROYXenQCLcBGAs/s1600/dirtcave.jpg", "dirtcave")</f>
        <v>dirtcave</v>
      </c>
      <c r="M19" s="4" t="s">
        <v>51</v>
      </c>
      <c r="N19" s="5"/>
      <c r="O19" s="28"/>
      <c r="P19" s="28"/>
      <c r="Q19" s="5"/>
      <c r="R19" s="3" t="str">
        <f>HYPERLINK("https://3.bp.blogspot.com/-XxlbxaOHxm4/WiDbmsevGEI/AAAAAAAAAsw/vDEBrJ6Z8SI1bcF1EXmM5WzNIrusW4vgACLcBGAs/s1600/DunMirA.jpg", "DunMirA")</f>
        <v>DunMirA</v>
      </c>
      <c r="S19" s="4" t="s">
        <v>112</v>
      </c>
      <c r="T19" s="7"/>
      <c r="U19" s="3" t="str">
        <f>HYPERLINK("https://3.bp.blogspot.com/-ES_eLeqMSP0/WiDc8D8GLkI/AAAAAAAAA5s/oXSCF_3-zRIsg4aUwOU-2g58L2CU66C2gCLcBGAs/s1600/NGame6-2.jpg", "NGame6-2")</f>
        <v>NGame6-2</v>
      </c>
      <c r="V19" s="4"/>
      <c r="W19" s="7" t="s">
        <v>157</v>
      </c>
      <c r="X19" s="14" t="str">
        <f>HYPERLINK("https://2.bp.blogspot.com/-pzkBXGwjTjA/WiDcn8TQFDI/AAAAAAAAA3E/8bBjIe-_t8cx5-i4uXBbUJmsvizfF1BTwCLcBGAs/s1600/Laborant.jpg", "Laborant")</f>
        <v>Laborant</v>
      </c>
      <c r="Y19" s="15"/>
      <c r="Z19" s="7"/>
      <c r="AA19" s="11" t="str">
        <f>HYPERLINK("https://4.bp.blogspot.com/-0CcEnlLB0U0/WiRgkwdhfgI/AAAAAAAABaY/j5O8f-Hd3pkPWlEsGLIJVl-foKDKU81AACLcBGAs/s1600/%252112AT.jpg", "!12AT")</f>
        <v>!12AT</v>
      </c>
      <c r="AB19" s="4" t="s">
        <v>177</v>
      </c>
      <c r="AC19" s="7"/>
      <c r="AD19" s="3" t="str">
        <f>HYPERLINK("https://3.bp.blogspot.com/-jT7PqubH618/WiDb7iiAapI/AAAAAAAAAv0/4eBVD0WtFu0dtjfp5l9aWenlhf56Z36YwCLcBGAs/s1600/G_Castle.jpg", "G_Castle")</f>
        <v>G_Castle</v>
      </c>
      <c r="AE19" s="4" t="s">
        <v>171</v>
      </c>
      <c r="AF19" s="5"/>
      <c r="AG19" s="3" t="str">
        <f>HYPERLINK("https://3.bp.blogspot.com/-iGJIMcNNLck/WiDdhDGPVpI/AAAAAAAAA_E/KF3AG6A72N8FYxoVX2n-L3C0PiDlpCJlQCLcBGAs/s1600/So_Form.jpg", "So_Form")</f>
        <v>So_Form</v>
      </c>
      <c r="AH19" s="4" t="s">
        <v>61</v>
      </c>
      <c r="AI19" s="5"/>
      <c r="AJ19" s="3" t="str">
        <f>HYPERLINK("https://2.bp.blogspot.com/-lDVIQBzmvk8/WiDenwrK30I/AAAAAAAABJA/mMqiuI0C9REBMqLwbWJZRDS2bO4gnmtOQCLcBGAs/s1600/eu_resp.jpg", "eu_resp")</f>
        <v>eu_resp</v>
      </c>
      <c r="AK19" s="4" t="s">
        <v>48</v>
      </c>
      <c r="AL19" s="3" t="str">
        <f>HYPERLINK("https://2.bp.blogspot.com/-bx-qErUwpTE/WiRguvwRFEI/AAAAAAAABcM/lzrCvZGZSIcjnCq8Hu4ofRWs8btvc6bGACLcBGAs/s1600/C3sh.jpg", "C3sh")</f>
        <v>C3sh</v>
      </c>
      <c r="AM19" s="4"/>
      <c r="AN19" s="9"/>
      <c r="AO19" s="23" t="s">
        <v>178</v>
      </c>
      <c r="AP19" s="4"/>
      <c r="AQ19" s="23" t="s">
        <v>179</v>
      </c>
    </row>
    <row r="20">
      <c r="A20" s="3" t="str">
        <f>HYPERLINK("https://3.bp.blogspot.com/-FMpfae3tMtE/WiDgR2r1jpI/AAAAAAAABUU/yOt8hk-mTZ4oWK01AYzc4S2vPr2ejCmXQCLcBGAs/s1600/treehaus.jpg", "Treehaus")</f>
        <v>Treehaus</v>
      </c>
      <c r="B20" s="4" t="s">
        <v>87</v>
      </c>
      <c r="C20" s="3" t="str">
        <f>HYPERLINK("https://4.bp.blogspot.com/-j_SSw-FfRuY/WiDbbxV6cvI/AAAAAAAAArc/XiGMjT0mvv4hvKSd_7UwvGMLhL6BtVR0QCLcBGAs/s1600/CourtYrd.jpg", "CourtYrd")</f>
        <v>CourtYrd</v>
      </c>
      <c r="D20" s="4"/>
      <c r="E20" s="5" t="s">
        <v>180</v>
      </c>
      <c r="F20" s="3" t="str">
        <f>HYPERLINK("https://1.bp.blogspot.com/-PeLBF-2Souc/WiDdzXlSmDI/AAAAAAAABBk/qs3ZSK__JOwxTq8X4llA8_ygZdWUrpnNwCLcBGAs/s1600/Travel.jpg", "Travel")</f>
        <v>Travel</v>
      </c>
      <c r="G20" s="4"/>
      <c r="H20" s="27"/>
      <c r="I20" s="11" t="str">
        <f>HYPERLINK("https://1.bp.blogspot.com/-zXNc8jJw4M0/WiDbDiSNo_I/AAAAAAAAAm8/mm5fficOESYdFEQtS_NYQEPDSErDD5xWQCLcBGAs/s1600/%2521bin.jpg", "!bin")</f>
        <v>!bin</v>
      </c>
      <c r="J20" s="4"/>
      <c r="K20" s="17"/>
      <c r="L20" s="3" t="str">
        <f>HYPERLINK("https://3.bp.blogspot.com/-C3r1MsIpTZI/WiDe0JHI_sI/AAAAAAAABKc/SB-yOVkX8r0phwMySIEcrjGg3Y-iR3NggCLcBGAs/s1600/greewood.jpg", "greewood")</f>
        <v>greewood</v>
      </c>
      <c r="M20" s="4"/>
      <c r="N20" s="5" t="s">
        <v>146</v>
      </c>
      <c r="O20" s="29" t="s">
        <v>181</v>
      </c>
      <c r="Q20" s="5"/>
      <c r="R20" s="3" t="str">
        <f>HYPERLINK("https://4.bp.blogspot.com/-NQr9Jl_QDlU/WiDbs6Lu0LI/AAAAAAAAAtk/gtjc6utJGRIlYzgtlwlI2fQI8Zby5x_uQCLcBGAs/s1600/Eple.jpg", "Eple")</f>
        <v>Eple</v>
      </c>
      <c r="S20" s="13"/>
      <c r="T20" s="7" t="s">
        <v>182</v>
      </c>
      <c r="U20" s="3" t="str">
        <f>HYPERLINK("https://4.bp.blogspot.com/-tIWHNrCpGdY/WiDc8nAdPYI/AAAAAAAAA5w/4pEOahqCxxczJfLy2Cs5sKcOVkP0cPwdwCLcBGAs/s1600/NGame6-3.jpg", "NGame6-3")</f>
        <v>NGame6-3</v>
      </c>
      <c r="V20" s="4"/>
      <c r="W20" s="7" t="s">
        <v>157</v>
      </c>
      <c r="X20" s="14" t="str">
        <f>HYPERLINK("https://2.bp.blogspot.com/-ydqiRYU8HIA/WiDc0Pby-TI/AAAAAAAAA4s/gdT03XFAXikxPfygOS36CewJoHZEXvL9gCLcBGAs/s1600/Money.jpg", "Money")</f>
        <v>Money</v>
      </c>
      <c r="Y20" s="26"/>
      <c r="Z20" s="7"/>
      <c r="AA20" s="11" t="str">
        <f>HYPERLINK("https://2.bp.blogspot.com/-EDWghYKvT4s/WiRgltGmSQI/AAAAAAAABac/gW_PgBhqGMwtya9QUTKP1l5pywEyC2IdACLcBGAs/s1600/%252112Arrow.jpg", "!12Arrow")</f>
        <v>!12Arrow</v>
      </c>
      <c r="AB20" s="4" t="s">
        <v>177</v>
      </c>
      <c r="AC20" s="7"/>
      <c r="AD20" s="3" t="str">
        <f>HYPERLINK("https://2.bp.blogspot.com/-g3j5UU7iIkI/WiDb8A-0piI/AAAAAAAAAv4/u-_QrvO21SkfHyubI94qGJb-od2SvmRiACLcBGAs/s1600/G_Cmen.jpg", "G_Cmen")</f>
        <v>G_Cmen</v>
      </c>
      <c r="AE20" s="4"/>
      <c r="AF20" s="5"/>
      <c r="AG20" s="3" t="str">
        <f>HYPERLINK("https://3.bp.blogspot.com/-dQRcC_dtY04/WiDdhs6vuqI/AAAAAAAAA_I/cr0e93ghw50_miIypejK_V2TziYLVhkbQCLcBGAs/s1600/So_Forum.jpg", "So_Forum")</f>
        <v>So_Forum</v>
      </c>
      <c r="AH20" s="4" t="s">
        <v>183</v>
      </c>
      <c r="AI20" s="5" t="s">
        <v>41</v>
      </c>
      <c r="AJ20" s="3" t="str">
        <f>HYPERLINK("https://2.bp.blogspot.com/-cwDum2mpSNk/WiDexDfJLVI/AAAAAAAABJ4/g46zRCEqPYUUDwMQpSb5CnnOkRFTCQNTgCLcBGAs/s1600/garbage2.jpg", "garbage2")</f>
        <v>garbage2</v>
      </c>
      <c r="AK20" s="4" t="s">
        <v>48</v>
      </c>
      <c r="AL20" s="3" t="str">
        <f>HYPERLINK("https://1.bp.blogspot.com/-o7tSDUZBFmc/WiRgvcsPkrI/AAAAAAAABcU/GI7VUuaQ82A_k12jzLFcX_5WUQoTHVdbACLcBGAs/s1600/CCold.jpg", "CCold")</f>
        <v>CCold</v>
      </c>
      <c r="AM20" s="4" t="s">
        <v>184</v>
      </c>
      <c r="AN20" s="9"/>
      <c r="AO20" s="23" t="s">
        <v>185</v>
      </c>
      <c r="AP20" s="4" t="s">
        <v>51</v>
      </c>
      <c r="AQ20" s="23" t="s">
        <v>186</v>
      </c>
    </row>
    <row r="21">
      <c r="A21" s="3" t="str">
        <f>HYPERLINK("https://1.bp.blogspot.com/-xbvj2py4jks/WiDdzrx79DI/AAAAAAAABBo/8bc0KeUVTeMJce2vQxTqTH_k0T9zufO-wCLcBGAs/s1600/TriLevel.jpg", "TriLevel")</f>
        <v>TriLevel</v>
      </c>
      <c r="B21" s="4" t="s">
        <v>87</v>
      </c>
      <c r="C21" s="3" t="str">
        <f>HYPERLINK("https://1.bp.blogspot.com/-YAeEd40ff9E/WiDbeNTp-II/AAAAAAAAArs/OiCF0xRHtiYUqzEu_CWX7bxi8bkIHLvQACLcBGAs/s1600/DF5.jpg", "DF5")</f>
        <v>DF5</v>
      </c>
      <c r="D21" s="4" t="s">
        <v>40</v>
      </c>
      <c r="E21" s="20"/>
      <c r="F21" s="3" t="str">
        <f>HYPERLINK("https://2.bp.blogspot.com/-jbaFBMvP6N4/WiDeQd8etPI/AAAAAAAABFU/S95_d3B71s4W7FpribnrP-VLT2Otj6FwgCLcBGAs/s1600/bunk.jpg", "bunk")</f>
        <v>bunk</v>
      </c>
      <c r="G21" s="4" t="s">
        <v>187</v>
      </c>
      <c r="H21" s="5" t="s">
        <v>188</v>
      </c>
      <c r="I21" s="11" t="str">
        <f>HYPERLINK("https://4.bp.blogspot.com/-ecOO-RmWurA/WiDbF5y1q3I/AAAAAAAAAnQ/1qGJGbiwQ-o9K73bTmWFmohWD2TEzDcfACLcBGAs/s1600/%2521ru.jpg", "!ru")</f>
        <v>!ru</v>
      </c>
      <c r="J21" s="4"/>
      <c r="K21" s="17"/>
      <c r="L21" s="3" t="str">
        <f>HYPERLINK("https://1.bp.blogspot.com/-0aQp-oMcGFc/WiDcaBD93VI/AAAAAAAAA0U/WXv8oJZN9uwH9EgEjgGgaaFu_j118tziQCLcBGAs/s1600/H2OCity.jpg", "h2ocity")</f>
        <v>h2ocity</v>
      </c>
      <c r="M21" s="4"/>
      <c r="N21" s="5" t="s">
        <v>99</v>
      </c>
      <c r="O21" s="16" t="str">
        <f>HYPERLINK("http://bit.ly/noxmaps","REGULAR MAPS  (148MB)")</f>
        <v>REGULAR MAPS  (148MB)</v>
      </c>
      <c r="Q21" s="5"/>
      <c r="R21" s="3" t="str">
        <f>HYPERLINK("https://1.bp.blogspot.com/-9TZwySRyLG8/WiDbuQ_yAKI/AAAAAAAAAtw/ult9SIy_6Lg-Mi-qf_nvGXU4uIl10In7QCLcBGAs/s1600/Estate3.jpg", "Estate3")</f>
        <v>Estate3</v>
      </c>
      <c r="S21" s="4" t="s">
        <v>44</v>
      </c>
      <c r="T21" s="7"/>
      <c r="U21" s="3" t="str">
        <f>HYPERLINK("https://2.bp.blogspot.com/-b209zdK8o0o/WiDc_gZ8a1I/AAAAAAAAA6U/ThbAC7kT7WwtMju3tPiV_hqwSsFyfle0QCLcBGAs/s1600/NRun.jpg", "NRun")</f>
        <v>NRun</v>
      </c>
      <c r="V21" s="13"/>
      <c r="W21" s="7" t="s">
        <v>157</v>
      </c>
      <c r="X21" s="14" t="str">
        <f>HYPERLINK("https://3.bp.blogspot.com/-doRwjXX47rk/WiDdADMOinI/AAAAAAAAA6Y/JNaIBQL61WIswpbvqnh6NAmFqUxdkdyqACLcBGAs/s1600/NScript2.jpg", "NScript2")</f>
        <v>NScript2</v>
      </c>
      <c r="Y21" s="15"/>
      <c r="Z21" s="7" t="s">
        <v>157</v>
      </c>
      <c r="AA21" s="11" t="str">
        <f>HYPERLINK("https://2.bp.blogspot.com/-mT103VjKMKE/WiRgmvzOE7I/AAAAAAAABak/EfBJR7axg2E56NqXKycFzi8Nb-Je11ahgCLcBGAs/s1600/%252112test.jpg", "!12test")</f>
        <v>!12test</v>
      </c>
      <c r="AB21" s="4"/>
      <c r="AC21" s="7"/>
      <c r="AD21" s="3" t="str">
        <f>HYPERLINK("https://1.bp.blogspot.com/-5wtq6xFedow/XlqmBP9-Q-I/AAAAAAAAB4o/NRZY9MhdSXoBwZNwOAtaLLsOfu036CQxQCLcBGAsYHQ/s1600/G_Coast.jpg", "G_Coast")</f>
        <v>G_Coast</v>
      </c>
      <c r="AE21" s="4"/>
      <c r="AF21" s="5"/>
      <c r="AG21" s="3" t="str">
        <f>HYPERLINK("https://2.bp.blogspot.com/-Zcefcbx-pCc/WiDdh66rG8I/AAAAAAAAA_M/llFoB7E6qtEoFNn34A9x3fvp_uHanJYtACLcBGAs/s1600/So_Galav.jpg", "So_Galav")</f>
        <v>So_Galav</v>
      </c>
      <c r="AH21" s="4"/>
      <c r="AI21" s="5"/>
      <c r="AJ21" s="3" t="str">
        <f>HYPERLINK("https://4.bp.blogspot.com/-rCYcnhELM6g/WiDez6cx6FI/AAAAAAAABKY/uAxVVIlbQDMleLH4EOzxR2UjECoaTbwTwCLcBGAs/s1600/gollest.jpg", "gollest")</f>
        <v>gollest</v>
      </c>
      <c r="AK21" s="4" t="s">
        <v>47</v>
      </c>
      <c r="AL21" s="3" t="str">
        <f>HYPERLINK("https://2.bp.blogspot.com/-jVFgD-WspmY/WiRgvkafqkI/AAAAAAAABcY/id1vQICpgrszxXm4mi56NiGAx6qcZlhlwCLcBGAs/s1600/CKDunMir.jpg", "CKDunMir")</f>
        <v>CKDunMir</v>
      </c>
      <c r="AM21" s="4"/>
      <c r="AN21" s="9"/>
      <c r="AO21" s="23" t="s">
        <v>189</v>
      </c>
      <c r="AP21" s="4" t="s">
        <v>174</v>
      </c>
      <c r="AQ21" s="23" t="s">
        <v>190</v>
      </c>
    </row>
    <row r="22">
      <c r="A22" s="3" t="str">
        <f>HYPERLINK("https://4.bp.blogspot.com/-MRNChktC7lU/WiDedeHto5I/AAAAAAAABHc/rPYCGXy0HlwasH8XmwQXUMz5TGeJG174wCLcBGAs/s1600/deepfrze.jpg", "deepfrze")</f>
        <v>deepfrze</v>
      </c>
      <c r="B22" s="4"/>
      <c r="C22" s="3" t="str">
        <f>HYPERLINK("https://1.bp.blogspot.com/-CuvIrCvKt5c/WiDbeougbwI/AAAAAAAAArw/UnZH1urUwz4rA85Gkeb0XNAv10mqCZ73gCLcBGAs/s1600/DarkStf1.jpg", "DarkStf1")</f>
        <v>DarkStf1</v>
      </c>
      <c r="D22" s="13"/>
      <c r="E22" s="5" t="s">
        <v>107</v>
      </c>
      <c r="F22" s="3" t="str">
        <f>HYPERLINK("https://1.bp.blogspot.com/-o0Wj46d1ab0/WiDeXMzfjFI/AAAAAAAABGE/wCIAsoQum6otsRt_WprE2HL7ORoor8wOQCLcBGAs/s1600/chambers.jpg", "chambers")</f>
        <v>chambers</v>
      </c>
      <c r="G22" s="28"/>
      <c r="H22" s="27"/>
      <c r="I22" s="30" t="str">
        <f>HYPERLINK("https://3.bp.blogspot.com/-fcaRVfF7R1E/WiDbGuetLsI/AAAAAAAAAnc/kTysyUYgHQw_2HuWQ1XqcDnBtfgq01E9gCLcBGAs/s1600/03.jpg", "03")</f>
        <v>03</v>
      </c>
      <c r="J22" s="4"/>
      <c r="K22" s="17"/>
      <c r="L22" s="3" t="str">
        <f>HYPERLINK("https://1.bp.blogspot.com/-ieZfb7Wa5dM/WiDceLaB_dI/AAAAAAAAA1E/he6uosOxMmQGgidusNA7OMV-bZ2orO5ZwCLcBGAs/s1600/IceShore.jpg", "iceshore")</f>
        <v>iceshore</v>
      </c>
      <c r="M22" s="4"/>
      <c r="N22" s="5" t="s">
        <v>191</v>
      </c>
      <c r="O22" s="16" t="str">
        <f>HYPERLINK("http://bit.ly/noxothermaps","OTHER MAPS  (110MB)")</f>
        <v>OTHER MAPS  (110MB)</v>
      </c>
      <c r="Q22" s="5"/>
      <c r="R22" s="3" t="str">
        <f>HYPERLINK("https://4.bp.blogspot.com/-H_oCKiacK5E/WiDcaXD9IHI/AAAAAAAAA0Y/TYYKG1nG-HQNpaVkdZ7xWGZPVFFTpAVNQCLcBGAs/s1600/HOTEL.jpg", "HOTEL")</f>
        <v>HOTEL</v>
      </c>
      <c r="S22" s="13"/>
      <c r="T22" s="7"/>
      <c r="U22" s="3" t="str">
        <f>HYPERLINK("https://3.bp.blogspot.com/-r_bdujTyTPk/WiDdAjg_J5I/AAAAAAAAA6c/BNaoPepNzl0d-bP89VGxX612MIhu7UFUwCLcBGAs/s1600/NToly.jpg", "NToly")</f>
        <v>NToly</v>
      </c>
      <c r="V22" s="4" t="s">
        <v>139</v>
      </c>
      <c r="W22" s="7" t="s">
        <v>157</v>
      </c>
      <c r="X22" s="14" t="str">
        <f>HYPERLINK("https://2.bp.blogspot.com/-pnQigceOYFU/WiDdCO0eeCI/AAAAAAAAA6o/FtMJGET7QOo8cGZNgDuu0bdXs0YFKENnwCLcBGAs/s1600/NecroWar.jpg", "NecroWar")</f>
        <v>NecroWar</v>
      </c>
      <c r="Y22" s="15"/>
      <c r="Z22" s="7"/>
      <c r="AA22" s="11" t="str">
        <f>HYPERLINK("https://3.bp.blogspot.com/-dtGu2PuKecE/WiRgo-4bNRI/AAAAAAAABa8/NoXh4LzQNzEFIOJ-NylugQAoSFG_NoOxwCLcBGAs/s1600/%2521testttt.jpg", "!testttt")</f>
        <v>!testttt</v>
      </c>
      <c r="AB22" s="4"/>
      <c r="AC22" s="7" t="s">
        <v>29</v>
      </c>
      <c r="AD22" s="3" t="str">
        <f>HYPERLINK("https://1.bp.blogspot.com/-fDO5dZ91TDQ/WiDb8tRRo5I/AAAAAAAAAv8/nm5fgTS44SoMDqlwP7NX_Q7cL4H-mMBfwCLcBGAs/s1600/G_Combat.jpg", "G_Combat")</f>
        <v>G_Combat</v>
      </c>
      <c r="AE22" s="4"/>
      <c r="AF22" s="5" t="s">
        <v>123</v>
      </c>
      <c r="AG22" s="3" t="str">
        <f>HYPERLINK("https://3.bp.blogspot.com/-Ase6FaMk1XY/WiDdi61xGTI/AAAAAAAAA_Q/rz8-U_zEEbMyzL49KzShHGqLb_QCKaCqgCLcBGAs/s1600/So_Grok.jpg", "So_Grok")</f>
        <v>So_Grok</v>
      </c>
      <c r="AH22" s="4"/>
      <c r="AI22" s="5"/>
      <c r="AJ22" s="3" t="str">
        <f>HYPERLINK("https://2.bp.blogspot.com/-vxJSj5MrKIE/WiDe3fONaWI/AAAAAAAABK0/gZYM3-lHN1Q4ttuZB-XWcK0y8biHd6xYwCLcBGAs/s1600/hives.jpg", "hives")</f>
        <v>hives</v>
      </c>
      <c r="AK22" s="4" t="s">
        <v>192</v>
      </c>
      <c r="AL22" s="3" t="str">
        <f>HYPERLINK("https://1.bp.blogspot.com/-wU3V1NGZhXQ/WiRgvnt1w8I/AAAAAAAABcc/Ll5Gfzrewyw1T_S7nHtT407jFDoFkCcNQCLcBGAs/s1600/Celeb.jpg", "Celeb")</f>
        <v>Celeb</v>
      </c>
      <c r="AM22" s="4" t="s">
        <v>44</v>
      </c>
      <c r="AN22" s="9"/>
      <c r="AO22" s="23" t="s">
        <v>193</v>
      </c>
      <c r="AP22" s="4" t="s">
        <v>194</v>
      </c>
      <c r="AQ22" s="23" t="s">
        <v>195</v>
      </c>
    </row>
    <row r="23">
      <c r="A23" s="3" t="str">
        <f>HYPERLINK("https://4.bp.blogspot.com/-2M-o7bqurnY/WiDehGiQQNI/AAAAAAAABIE/8A9qB042d3MH5CQ9hj2eCwnwffLMG3X-QCLcBGAs/s1600/drainage.jpg", "drainage")</f>
        <v>drainage</v>
      </c>
      <c r="B23" s="4"/>
      <c r="C23" s="3" t="str">
        <f>HYPERLINK("https://1.bp.blogspot.com/-qPasYBCi9Wo/WiDbflFqdpI/AAAAAAAAAsA/GuAEqV09C-YQaR_ybLnm87UAZSYd-WkjwCLcBGAs/s1600/Decline.jpg", "Decline")</f>
        <v>Decline</v>
      </c>
      <c r="D23" s="13"/>
      <c r="E23" s="5" t="s">
        <v>163</v>
      </c>
      <c r="F23" s="3" t="str">
        <f>HYPERLINK("https://2.bp.blogspot.com/-tnqU0mjwNWQ/WiDeq5a-zhI/AAAAAAAABJU/XVLR5mAHX_UgOpReOr4JG7EO7MKO_PLzgCLcBGAs/s1600/forts2.jpg", "forts2")</f>
        <v>forts2</v>
      </c>
      <c r="G23" s="4" t="s">
        <v>196</v>
      </c>
      <c r="H23" s="5" t="s">
        <v>99</v>
      </c>
      <c r="I23" s="11" t="str">
        <f>HYPERLINK("https://4.bp.blogspot.com/-rCes-MC_Cvo/WiDbKCeWNLI/AAAAAAAAAoA/66bcMr7Y79sYuPMBsnBPv8LsewNRDKRcgCLcBGAs/s1600/3000City.jpg", "3000City")</f>
        <v>3000City</v>
      </c>
      <c r="J23" s="4"/>
      <c r="K23" s="5" t="s">
        <v>197</v>
      </c>
      <c r="L23" s="3" t="str">
        <f>HYPERLINK("https://1.bp.blogspot.com/-TfiLH_gD4UI/WiDfEGwqNEI/AAAAAAAABMQ/1lpv9ksodkoGpmZUiqbBW4YX1LUXs5JpACLcBGAs/s1600/lib.jpg", "lib")</f>
        <v>lib</v>
      </c>
      <c r="M23" s="4" t="s">
        <v>44</v>
      </c>
      <c r="N23" s="5"/>
      <c r="O23" s="16" t="str">
        <f>HYPERLINK("https://cdn.discordapp.com/attachments/89347331207495680/366027122982125569/mapcycle.txt","mapcycle.txt")</f>
        <v>mapcycle.txt</v>
      </c>
      <c r="Q23" s="5"/>
      <c r="R23" s="3" t="str">
        <f>HYPERLINK("https://4.bp.blogspot.com/-Mluw45CgA8Y/WiDcanUlZQI/AAAAAAAAA0c/VVfyhM8xhtUBDOHr6wluWdekPLzRA_-5QCLcBGAs/s1600/Hamlet.jpg", "Hamlet")</f>
        <v>Hamlet</v>
      </c>
      <c r="S23" s="4"/>
      <c r="T23" s="7"/>
      <c r="U23" s="3" t="str">
        <f>HYPERLINK("https://2.bp.blogspot.com/-Yqr3yDeiS4c/WiDdB_hWJ1I/AAAAAAAAA6k/NESSP1ltRew73ER3H-eIGQdunRe7Jz8JgCLcBGAs/s1600/Ncannon.jpg", "Ncannon")</f>
        <v>Ncannon</v>
      </c>
      <c r="V23" s="13"/>
      <c r="W23" s="7" t="s">
        <v>157</v>
      </c>
      <c r="X23" s="14" t="str">
        <f>HYPERLINK("https://1.bp.blogspot.com/-eUxTCZsHfBw/WiDdD02QhPI/AAAAAAAAA6w/ooTLi_jclX0Lc1yMWUzhYQxa5ad_PfDqgCLcBGAs/s1600/NinjaBot.jpg", "NinjaBot")</f>
        <v>NinjaBot</v>
      </c>
      <c r="Y23" s="15" t="s">
        <v>198</v>
      </c>
      <c r="Z23" s="7"/>
      <c r="AA23" s="11" t="str">
        <f>HYPERLINK("https://3.bp.blogspot.com/-sBd_f04HHtY/WiRgpN9pgzI/AAAAAAAABbA/WbYz2DaHK_cnjXY91f1LfYbYmIPzWTTHACLcBGAs/s1600/00_test.jpg", "00_test")</f>
        <v>00_test</v>
      </c>
      <c r="AB23" s="4" t="s">
        <v>44</v>
      </c>
      <c r="AC23" s="7"/>
      <c r="AD23" s="3" t="str">
        <f>HYPERLINK("https://1.bp.blogspot.com/-tPxDrUVF7VA/WiDb9PUDtTI/AAAAAAAAAwA/NQ7V5aqGNbUJmEBo7GKgRGP5x4XPFh1DgCLcBGAs/s1600/G_CryptD.jpg", "G_CryptD")</f>
        <v>G_CryptD</v>
      </c>
      <c r="AE23" s="4" t="s">
        <v>171</v>
      </c>
      <c r="AF23" s="5"/>
      <c r="AG23" s="3" t="str">
        <f>HYPERLINK("https://3.bp.blogspot.com/-S3Xze7T44rE/WiDdjU6eJUI/AAAAAAAAA_U/PFoJvjoWCRk0pH3awEbFnLIv6BoFtetTwCLcBGAs/s1600/So_Ix.jpg", "So_Ix")</f>
        <v>So_Ix</v>
      </c>
      <c r="AH23" s="4"/>
      <c r="AI23" s="5"/>
      <c r="AJ23" s="3" t="str">
        <f>HYPERLINK("https://4.bp.blogspot.com/-hPAfIqwhC_k/WiDe57-WV6I/AAAAAAAABLI/T3ZDYYsydYYi9y7LDLbFm7k_5LGUAIz5gCLcBGAs/s1600/iceski.jpg", "iceski")</f>
        <v>iceski</v>
      </c>
      <c r="AK23" s="4" t="s">
        <v>47</v>
      </c>
      <c r="AL23" s="3" t="str">
        <f>HYPERLINK("https://4.bp.blogspot.com/-mECECIxAYB8/WiRgwck6o9I/AAAAAAAABck/Ad6iMZcQ_gUR4OAUJ8w3rj9nOwWuTe7CACLcBGAs/s1600/Coldadv.jpg", "Coldadv")</f>
        <v>Coldadv</v>
      </c>
      <c r="AM23" s="4"/>
      <c r="AN23" s="24" t="s">
        <v>199</v>
      </c>
      <c r="AO23" s="31" t="s">
        <v>200</v>
      </c>
      <c r="AP23" s="4" t="s">
        <v>201</v>
      </c>
      <c r="AQ23" s="31" t="s">
        <v>202</v>
      </c>
    </row>
    <row r="24">
      <c r="A24" s="3" t="str">
        <f>HYPERLINK("https://2.bp.blogspot.com/-I1ejO_yNjxc/WiDdYzxx6RI/AAAAAAAAA98/v7WPeWtpUDYz3H-7scKxEnE9AvfNlhbEwCLcBGAs/s1600/Shootout.jpg", "shootout")</f>
        <v>shootout</v>
      </c>
      <c r="B24" s="4"/>
      <c r="C24" s="3" t="str">
        <f>HYPERLINK("https://4.bp.blogspot.com/-lvEr_FxJmxE/WiDedC1im9I/AAAAAAAABHY/ORoquKuZ9C0b9P8GgBJvz2fyAc78caQBgCLcBGAs/s1600/decrypt.jpg", "Decrypt")</f>
        <v>Decrypt</v>
      </c>
      <c r="D24" s="4"/>
      <c r="E24" s="5" t="s">
        <v>65</v>
      </c>
      <c r="F24" s="3" t="str">
        <f>HYPERLINK("https://3.bp.blogspot.com/-c5H3i9UY5Ps/WiDfFcXmzAI/AAAAAAAABMc/TAIeQEL-3VAbqYWwFPML98xMwrKAjr2eQCLcBGAs/s1600/librctf.jpg", "librctf")</f>
        <v>librctf</v>
      </c>
      <c r="G24" s="4"/>
      <c r="H24" s="5" t="s">
        <v>65</v>
      </c>
      <c r="I24" s="11" t="str">
        <f>HYPERLINK("https://3.bp.blogspot.com/-lIMWgC00pnA/WiDbK-NTpFI/AAAAAAAAAoI/mxrtpLXJTZcFo6COKblDDUR0KqNr0cbWQCLcBGAs/s1600/3F.jpg", "3F")</f>
        <v>3F</v>
      </c>
      <c r="J24" s="4" t="s">
        <v>51</v>
      </c>
      <c r="K24" s="17"/>
      <c r="L24" s="3" t="str">
        <f>HYPERLINK("https://1.bp.blogspot.com/-mF6VXX3kCf0/WiDfL7i8vtI/AAAAAAAABM4/AgiNxpKG_9US4F7QYtisS1U7sVPSqKS0QCLcBGAs/s1600/mansion2.jpg", "mansion2")</f>
        <v>mansion2</v>
      </c>
      <c r="M24" s="4" t="s">
        <v>44</v>
      </c>
      <c r="N24" s="5" t="s">
        <v>65</v>
      </c>
      <c r="O24" s="32" t="s">
        <v>203</v>
      </c>
      <c r="Q24" s="5"/>
      <c r="R24" s="3" t="str">
        <f>HYPERLINK("https://2.bp.blogspot.com/-thIE-_44TUY/WiDcbwFfYCI/AAAAAAAAA0s/n7ptB6eC3eYsiSqd_iTD7KEvw39kVjIXwCLcBGAs/s1600/House.jpg", "House")</f>
        <v>House</v>
      </c>
      <c r="S24" s="4"/>
      <c r="T24" s="7"/>
      <c r="U24" s="3" t="str">
        <f>HYPERLINK("https://3.bp.blogspot.com/-ynuEpRbvdFA/WiDdEl-fuGI/AAAAAAAAA64/k8merJWr8BUM5q9qnlIigOhRZlYbkofzQCLcBGAs/s1600/Nmouse.jpg", "Nmouse")</f>
        <v>Nmouse</v>
      </c>
      <c r="V24" s="4"/>
      <c r="W24" s="7" t="s">
        <v>157</v>
      </c>
      <c r="X24" s="14" t="str">
        <f>HYPERLINK("https://1.bp.blogspot.com/-9TZx83xKeXU/WiDdE6rXkkI/AAAAAAAAA68/eirrEa5qoVcFLyDn0Tj3KoMg5K-16e3nACLcBGAs/s1600/NoXLoLz.jpg", "NoXLoLz")</f>
        <v>NoXLoLz</v>
      </c>
      <c r="Y24" s="15"/>
      <c r="Z24" s="7"/>
      <c r="AA24" s="11" t="str">
        <f>HYPERLINK("https://4.bp.blogspot.com/-uaSM6HHindI/WiRgqAVxxMI/AAAAAAAABbI/Zvle-unTwp4GuJrQaVmIQPOQjOM57N1XwCLcBGAs/s1600/1.jpg", "1")</f>
        <v>1</v>
      </c>
      <c r="AB24" s="4" t="s">
        <v>204</v>
      </c>
      <c r="AC24" s="7"/>
      <c r="AD24" s="3" t="str">
        <f>HYPERLINK("https://4.bp.blogspot.com/-e_x85o5Sl3c/WiDb9RgcXdI/AAAAAAAAAwE/fcYkF3hmVvM1F4RS9YRubWFj3mRuxo_NQCLcBGAs/s1600/G_Crypts.jpg", "G_Crypts")</f>
        <v>G_Crypts</v>
      </c>
      <c r="AE24" s="4" t="s">
        <v>171</v>
      </c>
      <c r="AF24" s="5"/>
      <c r="AG24" s="3" t="str">
        <f>HYPERLINK("https://4.bp.blogspot.com/-GxLXlDYc_34/WiDdkPSKO4I/AAAAAAAAA_Y/Qy7Tf_w4wuknGojpsIN1o2EG6Q-_r16HgCLcBGAs/s1600/So_LNCX.jpg", "So_LNCX")</f>
        <v>So_LNCX</v>
      </c>
      <c r="AH24" s="4" t="s">
        <v>205</v>
      </c>
      <c r="AI24" s="5" t="s">
        <v>41</v>
      </c>
      <c r="AJ24" s="3" t="str">
        <f>HYPERLINK("https://3.bp.blogspot.com/-cFLFdCiKiME/WiDe76DpkiI/AAAAAAAABLU/--Q0h4CawXsAZiDbh-Lq0yXg7DoyA19iACLcBGAs/s1600/infest.jpg", "infest")</f>
        <v>infest</v>
      </c>
      <c r="AK24" s="4" t="s">
        <v>34</v>
      </c>
      <c r="AL24" s="3" t="str">
        <f>HYPERLINK("https://2.bp.blogspot.com/-z_fOsoRE9JY/WiRgwmE7DiI/AAAAAAAABco/JKrmAJCdNN09go_2y7_BJY4zhbFj1uHHACLcBGAs/s1600/Couldnt.jpg", "Couldnt")</f>
        <v>Couldnt</v>
      </c>
      <c r="AM24" s="4"/>
      <c r="AN24" s="9"/>
      <c r="AO24" s="31" t="s">
        <v>206</v>
      </c>
      <c r="AP24" s="4" t="s">
        <v>201</v>
      </c>
      <c r="AQ24" s="31" t="s">
        <v>207</v>
      </c>
    </row>
    <row r="25">
      <c r="A25" s="2" t="s">
        <v>208</v>
      </c>
      <c r="C25" s="3" t="str">
        <f>HYPERLINK("https://3.bp.blogspot.com/-5yM8bj0gnUg/XPxCFFsgnRI/AAAAAAAABwU/HGOMCEVkBQAMBEAAkhAiGYmCtutjeLDWgCLcBGAs/s1600/DownDown.jpg", "DownDown")</f>
        <v>DownDown</v>
      </c>
      <c r="D25" s="4"/>
      <c r="E25" s="20"/>
      <c r="F25" s="3" t="str">
        <f>HYPERLINK("https://2.bp.blogspot.com/-OrePgImUOag/WiDfRo-4OfI/AAAAAAAABNc/OCjqZ8TYkyQ5_1yY5EqpYthANFOF7-UQgCLcBGAs/s1600/miniflag.jpg", "miniflag")</f>
        <v>miniflag</v>
      </c>
      <c r="G25" s="4"/>
      <c r="H25" s="5" t="s">
        <v>99</v>
      </c>
      <c r="I25" s="11" t="str">
        <f>HYPERLINK("https://4.bp.blogspot.com/-t9hKh_jlClg/WiDbK4qF7KI/AAAAAAAAAoM/66KaeZnpxNEQtBvaTycIoRAW619qesgBQCLcBGAs/s1600/440.jpg", "440")</f>
        <v>440</v>
      </c>
      <c r="J25" s="4"/>
      <c r="K25" s="5" t="s">
        <v>72</v>
      </c>
      <c r="L25" s="3" t="str">
        <f>HYPERLINK("https://2.bp.blogspot.com/-wbcEwDmCz0A/WiDfN6dqrcI/AAAAAAAABNE/JR2BTgHaNU0kinR-Dw_OkquJVOmA80t8QCLcBGAs/s1600/memories.jpg", "memories")</f>
        <v>memories</v>
      </c>
      <c r="M25" s="4"/>
      <c r="N25" s="5" t="s">
        <v>41</v>
      </c>
      <c r="O25" s="33" t="str">
        <f>HYPERLINK("http://bit.ly/noxdiscord","to KITTY @ Nox Discord")</f>
        <v>to KITTY @ Nox Discord</v>
      </c>
      <c r="Q25" s="7"/>
      <c r="R25" s="3" t="str">
        <f>HYPERLINK("https://4.bp.blogspot.com/-RxL2rRCR0Qo/WiDcfAHUzLI/AAAAAAAAA1Q/cFEtCeBlg7kFlwJzi39ienBmOIOZLVEaACLcBGAs/s1600/JYCity.jpg", "JYCity")</f>
        <v>JYCity</v>
      </c>
      <c r="S25" s="4"/>
      <c r="T25" s="7"/>
      <c r="U25" s="3" t="str">
        <f>HYPERLINK("https://4.bp.blogspot.com/-l5DJ5SC36B4/WiDdLEBlSTI/AAAAAAAAA70/-KgCfkxTa28gQmB0UOjRktI5RDmaakQDQCLcBGAs/s1600/PTable.jpg", "PTable")</f>
        <v>PTable</v>
      </c>
      <c r="V25" s="4" t="s">
        <v>209</v>
      </c>
      <c r="W25" s="7"/>
      <c r="X25" s="14" t="str">
        <f>HYPERLINK("https://2.bp.blogspot.com/-5zUKwuy3VmA/WiDdG9pCNBI/AAAAAAAAA7Q/yfa9WxoJTZgMdmojAEmrXnf6mtTa_2AdACLcBGAs/s1600/Nscript.jpg", "Nscript")</f>
        <v>Nscript</v>
      </c>
      <c r="Y25" s="26"/>
      <c r="Z25" s="7" t="s">
        <v>157</v>
      </c>
      <c r="AA25" s="11" t="str">
        <f>HYPERLINK("https://2.bp.blogspot.com/-BIruSkFdB94/WiRgqEVxjLI/AAAAAAAABbM/XZ7TKHksZ5gsrNAZkxnzVCQdVTSz04jbACLcBGAs/s1600/10.jpg", "10")</f>
        <v>10</v>
      </c>
      <c r="AB25" s="4" t="s">
        <v>210</v>
      </c>
      <c r="AC25" s="7"/>
      <c r="AD25" s="3" t="str">
        <f>HYPERLINK("https://1.bp.blogspot.com/-42ekQQK5ilg/WiDb98VwxAI/AAAAAAAAAwM/Abc7ZLdZ4oUQd6fmgs5IkJ5oMrmqS-qowCLcBGAs/s1600/G_Dead.jpg", "G_Dead")</f>
        <v>G_Dead</v>
      </c>
      <c r="AE25" s="4"/>
      <c r="AF25" s="5"/>
      <c r="AG25" s="3" t="str">
        <f>HYPERLINK("https://4.bp.blogspot.com/-DFRI5m9Eyb0/WiDdkfNCBBI/AAAAAAAAA_c/rlZjDyudBsw7VXBhOYwA2Y7YuXKCs5uqQCLcBGAs/s1600/So_LOD.jpg", "So_LOD")</f>
        <v>So_LOD</v>
      </c>
      <c r="AH25" s="4"/>
      <c r="AI25" s="5"/>
      <c r="AJ25" s="3" t="str">
        <f>HYPERLINK("https://3.bp.blogspot.com/-YcRb-Hg6xJc/WiDe803Y_OI/AAAAAAAABLc/g-Tu2wk9OLEo10QRp-33ICZlHORHWO3rACLcBGAs/s1600/iwanna.jpg", "iwanna")</f>
        <v>iwanna</v>
      </c>
      <c r="AK25" s="4" t="s">
        <v>48</v>
      </c>
      <c r="AL25" s="3" t="str">
        <f>HYPERLINK("https://2.bp.blogspot.com/-9gjMxn90upM/WiRgxMzIilI/AAAAAAAABcw/tRFFWYao9H4V2zdLsUp677kXHfb5SG0ZgCLcBGAs/s1600/Defens.jpg", "Defens")</f>
        <v>Defens</v>
      </c>
      <c r="AM25" s="4" t="s">
        <v>44</v>
      </c>
      <c r="AN25" s="9"/>
      <c r="AO25" s="31" t="s">
        <v>211</v>
      </c>
      <c r="AP25" s="4" t="s">
        <v>201</v>
      </c>
      <c r="AQ25" s="31" t="s">
        <v>212</v>
      </c>
    </row>
    <row r="26">
      <c r="A26" s="3" t="str">
        <f>HYPERLINK("https://2.bp.blogspot.com/-PB0SXxajF7k/WiDbSb1GvwI/AAAAAAAAApc/mMZkKfAoSFkwEtoAE-g3lEZqM3CjtjzUQCLcBGAs/s1600/BankShot.jpg", "BankShot")</f>
        <v>BankShot</v>
      </c>
      <c r="B26" s="4"/>
      <c r="C26" s="3" t="str">
        <f>HYPERLINK("https://3.bp.blogspot.com/-IVeY1prR-Q4/WiDbk5UiLMI/AAAAAAAAAsg/6T-LBoGeBqwL2Mu8oAK_mWjIANR_cBDOACLcBGAs/s1600/DthTmple.jpg", "DthTmple")</f>
        <v>DthTmple</v>
      </c>
      <c r="D26" s="13"/>
      <c r="E26" s="5" t="s">
        <v>41</v>
      </c>
      <c r="F26" s="3" t="str">
        <f>HYPERLINK("https://3.bp.blogspot.com/-YogY3RYkMKA/WiDfwyzVDKI/AAAAAAAABQM/9x5oUYHO1KQOS6xkjeVAPGyukFagm7_JgCLcBGAs/s1600/powder.jpg", "powder")</f>
        <v>powder</v>
      </c>
      <c r="G26" s="4"/>
      <c r="H26" s="27"/>
      <c r="I26" s="11" t="str">
        <f>HYPERLINK("https://4.bp.blogspot.com/-72ssWrEsYwI/WiDbLtAju1I/AAAAAAAAAoQ/F6o-zwkYUGQVEa8YWhy3vLa5PxqVJ5TsgCLcBGAs/s1600/4war.jpg", "4war")</f>
        <v>4war</v>
      </c>
      <c r="J26" s="4" t="s">
        <v>112</v>
      </c>
      <c r="K26" s="17"/>
      <c r="L26" s="3" t="str">
        <f>HYPERLINK("https://1.bp.blogspot.com/-QhmUwcY3WOA/WiDflxuTGKI/AAAAAAAABPc/BgykNvhLMZ4_HzzrWWHl6-rP33qKnALRACLcBGAs/s1600/opstate.jpg", "opstate")</f>
        <v>opstate</v>
      </c>
      <c r="M26" s="4" t="s">
        <v>31</v>
      </c>
      <c r="N26" s="5" t="s">
        <v>29</v>
      </c>
      <c r="O26" s="34"/>
      <c r="P26" s="35"/>
      <c r="Q26" s="7"/>
      <c r="R26" s="3" t="str">
        <f>HYPERLINK("https://3.bp.blogspot.com/-ZbTt5RG1SpI/WiDcf8V6bbI/AAAAAAAAA1Y/bV_iv7PBeXgtF_ihc66pF7xaM2zdggM6gCLcBGAs/s1600/JYForest.jpg", "JYForest")</f>
        <v>JYForest</v>
      </c>
      <c r="S26" s="4"/>
      <c r="T26" s="7"/>
      <c r="U26" s="3" t="str">
        <f>HYPERLINK("https://4.bp.blogspot.com/-y0rkAuspOFc/WiDdNzKpdfI/AAAAAAAAA78/i9v4lry-Xq8Eq5PlVf3Dtlih2JSf-BIOQCLcBGAs/s1600/Pbt.jpg", "Pbt")</f>
        <v>Pbt</v>
      </c>
      <c r="V26" s="4" t="s">
        <v>213</v>
      </c>
      <c r="W26" s="7"/>
      <c r="X26" s="14" t="str">
        <f>HYPERLINK("https://4.bp.blogspot.com/-A0sv08GRuXw/WiDdHJ4O_AI/AAAAAAAAA7U/b0qrcKumGOY04QpoRQJAAqTUllrh5MwFQCLcBGAs/s1600/Nskill.jpg", "Nskill")</f>
        <v>Nskill</v>
      </c>
      <c r="Y26" s="15"/>
      <c r="Z26" s="7"/>
      <c r="AA26" s="11" t="str">
        <f>HYPERLINK("https://4.bp.blogspot.com/-KTXYUkZXRAM/WiRgrUXjWrI/AAAAAAAABbY/_ZQaQIHrVKYKi4PFHZM_oZUJRNDAfchRgCLcBGAs/s1600/3Lounge.jpg", "3Lounge")</f>
        <v>3Lounge</v>
      </c>
      <c r="AB26" s="4"/>
      <c r="AC26" s="7"/>
      <c r="AD26" s="3" t="str">
        <f>HYPERLINK("https://2.bp.blogspot.com/-xsfuy6f8NJk/Xlm-MsC32SI/AAAAAAAAB2I/1x9yg8Ok4Tg56xh4_1H6mtMAPDY7fITQACLcBGAsYHQ/s1600/G_DunMir.jpg", "G_DunMir")</f>
        <v>G_DunMir</v>
      </c>
      <c r="AE26" s="4"/>
      <c r="AF26" s="5" t="s">
        <v>214</v>
      </c>
      <c r="AG26" s="3" t="str">
        <f>HYPERLINK("https://3.bp.blogspot.com/-8_y54BfKdgI/WiDdky96WnI/AAAAAAAAA_g/yuxyVmDzvbcoEdnUGuw0S9mjFhzP_U1xwCLcBGAs/s1600/So_Mines.jpg", "So_Mines")</f>
        <v>So_Mines</v>
      </c>
      <c r="AH26" s="4"/>
      <c r="AI26" s="5"/>
      <c r="AJ26" s="3" t="str">
        <f>HYPERLINK("https://2.bp.blogspot.com/-WrkSccjbtbw/WiDfFrRAaFI/AAAAAAAABMg/y5OKyGrSBn8TWekxO_LnSJntSgwP74WdACLcBGAs/s1600/linnen.jpg", "linnen")</f>
        <v>linnen</v>
      </c>
      <c r="AK26" s="4" t="s">
        <v>47</v>
      </c>
      <c r="AL26" s="3" t="str">
        <f>HYPERLINK("https://1.bp.blogspot.com/-XiNMOshnfTQ/WiRgxwaueCI/AAAAAAAABc4/zo43EFIkZkYBZHT7l9XoxA9JFMl5-lBaQCLcBGAs/s1600/Diablo.jpg", "Diablo")</f>
        <v>Diablo</v>
      </c>
      <c r="AM26" s="4" t="s">
        <v>36</v>
      </c>
      <c r="AN26" s="9"/>
      <c r="AO26" s="31" t="s">
        <v>215</v>
      </c>
      <c r="AP26" s="4" t="s">
        <v>174</v>
      </c>
      <c r="AQ26" s="31" t="s">
        <v>216</v>
      </c>
    </row>
    <row r="27">
      <c r="A27" s="3" t="str">
        <f>HYPERLINK("https://3.bp.blogspot.com/-tNvgVHrqx5A/WiDbzN3PEjI/AAAAAAAAAuU/u09B7dIBuewCshxyzUXTxxQBue47FoPcgCLcBGAs/s1600/FlagBall.jpg", "FlagBall")</f>
        <v>FlagBall</v>
      </c>
      <c r="B27" s="4"/>
      <c r="C27" s="3" t="str">
        <f>HYPERLINK("https://4.bp.blogspot.com/-RsOY6bau67M/Xlm-MI7E6xI/AAAAAAAAB2A/MJScNkf7apMuP3rcpS1Ve0LgRQbyyxm6ACLcBGAsYHQ/s1600/EXTED.jpg", "EXTED")</f>
        <v>EXTED</v>
      </c>
      <c r="D27" s="4" t="s">
        <v>31</v>
      </c>
      <c r="E27" s="20"/>
      <c r="F27" s="3" t="str">
        <f>HYPERLINK("https://2.bp.blogspot.com/-2Zdz2-CejZ8/WiDf4t_BCnI/AAAAAAAABRQ/o1i4ElTkyHIDhQISOpa3jA5mM2BctDnsACLcBGAs/s1600/runaway2.jpg", "runaway2")</f>
        <v>runaway2</v>
      </c>
      <c r="G27" s="4"/>
      <c r="H27" s="27"/>
      <c r="I27" s="11" t="str">
        <f>HYPERLINK("https://2.bp.blogspot.com/-VY8A3b4ZozU/WiDbMxdKyNI/AAAAAAAAAoc/7sF5VcjtOXQNTCFsgWHxjMPT0XktjElYgCLcBGAs/s1600/AChat.jpg", "AChat")</f>
        <v>AChat</v>
      </c>
      <c r="J27" s="4" t="s">
        <v>130</v>
      </c>
      <c r="K27" s="5" t="s">
        <v>217</v>
      </c>
      <c r="L27" s="3" t="str">
        <f>HYPERLINK("https://3.bp.blogspot.com/--B0bEX6Xuxw/WiDfwddz_JI/AAAAAAAABQI/h-33aHlvla08NfBZQhpSn56d8L9MGpscwCLcBGAs/s1600/potland.jpg", "potland")</f>
        <v>potland</v>
      </c>
      <c r="M27" s="13"/>
      <c r="N27" s="5" t="s">
        <v>21</v>
      </c>
      <c r="O27" s="34"/>
      <c r="P27" s="35"/>
      <c r="Q27" s="7"/>
      <c r="R27" s="3" t="str">
        <f>HYPERLINK("https://1.bp.blogspot.com/-47RIsK7-qoI/WiDcgJqdmWI/AAAAAAAAA1c/zW8lsGwSnoARUXdTWc2EkJIW5BKiIGsmQCLcBGAs/s1600/JYPT.jpg", "JYPT")</f>
        <v>JYPT</v>
      </c>
      <c r="S27" s="13" t="s">
        <v>34</v>
      </c>
      <c r="T27" s="7"/>
      <c r="U27" s="3" t="str">
        <f>HYPERLINK("https://2.bp.blogspot.com/-gwwWjAgco7o/WiDdRCWwzsI/AAAAAAAAA8g/1Mjo5VRIK1gxqjH0g8BtELsb-tL4Cg7sgCLcBGAs/s1600/RaceRope.jpg", "RaceRope")</f>
        <v>RaceRope</v>
      </c>
      <c r="V27" s="4" t="s">
        <v>22</v>
      </c>
      <c r="W27" s="7" t="s">
        <v>218</v>
      </c>
      <c r="X27" s="14" t="str">
        <f>HYPERLINK("https://4.bp.blogspot.com/-iHKrc8V8y0Y/WiDdOSh3_NI/AAAAAAAAA8A/U4K19if8i_kBwBq49ullWOXDlvbCTts_ACLcBGAs/s1600/Pinnacle.jpg", "Pinnacle")</f>
        <v>Pinnacle</v>
      </c>
      <c r="Y27" s="26"/>
      <c r="Z27" s="7"/>
      <c r="AA27" s="11" t="str">
        <f>HYPERLINK("https://1.bp.blogspot.com/-3MCi3ZVYYxU/WiRgttwfruI/AAAAAAAABb8/zXl6AUp7Tf85fKp2ZcGzGMFaA6U-PtTGQCLcBGAs/s1600/BT.jpg", "BT")</f>
        <v>BT</v>
      </c>
      <c r="AB27" s="4" t="s">
        <v>219</v>
      </c>
      <c r="AC27" s="7"/>
      <c r="AD27" s="3" t="str">
        <f>HYPERLINK("https://4.bp.blogspot.com/-xgxx7wP79dI/WiDb95CO42I/AAAAAAAAAwI/qbgCrSJMzqAwzdtKtT_xtPiPEpqYMSsqwCLcBGAs/s1600/G_En.jpg", "G_En")</f>
        <v>G_En</v>
      </c>
      <c r="AE27" s="4"/>
      <c r="AF27" s="5"/>
      <c r="AG27" s="3" t="str">
        <f>HYPERLINK("https://4.bp.blogspot.com/-zcD_1vkHjqk/WiDdlT7l2MI/AAAAAAAAA_k/jnOFJkUClG8ybLRrmpxu3kYXcx9_qjS3wCLcBGAs/s1600/So_Mount.jpg", "So_Mount")</f>
        <v>So_Mount</v>
      </c>
      <c r="AH27" s="4"/>
      <c r="AI27" s="5"/>
      <c r="AJ27" s="3" t="str">
        <f>HYPERLINK("https://2.bp.blogspot.com/-rVS3RHJACDM/WiDfMolofYI/AAAAAAAABNA/nB7TuAhcHk43a_6xZ50SL-IHLT6eYiR2ACLcBGAs/s1600/maple.jpg", "maple")</f>
        <v>maple</v>
      </c>
      <c r="AK27" s="4" t="s">
        <v>220</v>
      </c>
      <c r="AL27" s="3" t="str">
        <f>HYPERLINK("https://1.bp.blogspot.com/-E32ah6jouwo/WiRgyLGIE7I/AAAAAAAABc8/c5L_PC4sijMvVywzv8XPirAVH4b1-DyiQCLcBGAs/s1600/EphRuins.jpg", "EphRuins")</f>
        <v>EphRuins</v>
      </c>
      <c r="AM27" s="4"/>
      <c r="AN27" s="9"/>
      <c r="AO27" s="31" t="s">
        <v>221</v>
      </c>
      <c r="AP27" s="4" t="s">
        <v>201</v>
      </c>
      <c r="AQ27" s="31" t="s">
        <v>222</v>
      </c>
    </row>
    <row r="28">
      <c r="A28" s="3" t="str">
        <f>HYPERLINK("https://4.bp.blogspot.com/-DSTQaCz7FCY/WiDflEFLLoI/AAAAAAAABPU/iKvDmNCpKbAc3daK-DWLE6mgiskEL85ZQCLcBGAs/s1600/ogreball.jpg", "Ogreball")</f>
        <v>Ogreball</v>
      </c>
      <c r="B28" s="4"/>
      <c r="C28" s="3" t="str">
        <f>HYPERLINK("https://1.bp.blogspot.com/-i3vhoLGUqi8/WiDbq-vfo8I/AAAAAAAAAtU/bHbqDphmcL0xK5zpTbcUgKePZcuccT30QCLcBGAs/s1600/EnnOH.jpg", "EnnOH")</f>
        <v>EnnOH</v>
      </c>
      <c r="D28" s="13"/>
      <c r="E28" s="5" t="s">
        <v>155</v>
      </c>
      <c r="F28" s="3" t="str">
        <f>HYPERLINK("https://3.bp.blogspot.com/-N7RLgLggr-8/Xlm-SXbIGSI/AAAAAAAAB3k/zlEZXyMrQ8khKR0u7edBOBqadTz3qVmXgCLcBGAsYHQ/s1600/sjpari.jpg", "sjpari")</f>
        <v>sjpari</v>
      </c>
      <c r="G28" s="4" t="s">
        <v>44</v>
      </c>
      <c r="H28" s="5" t="s">
        <v>107</v>
      </c>
      <c r="I28" s="11" t="str">
        <f>HYPERLINK("https://4.bp.blogspot.com/-1jdqMwerYsw/WiDbNmHBkdI/AAAAAAAAAok/4JE9gDjvjQgNG7C7WhvYXYl1ut1lnmDqwCLcBGAs/s1600/AWiz06c.jpg", "AWiz06c")</f>
        <v>AWiz06c</v>
      </c>
      <c r="J28" s="4"/>
      <c r="K28" s="5" t="s">
        <v>223</v>
      </c>
      <c r="L28" s="3" t="str">
        <f>HYPERLINK("https://2.bp.blogspot.com/-LpMWID74lek/WiDgaN_vbLI/AAAAAAAABVU/6foaA0s6onglubE7_26jt4ptVR2KyfjhQCLcBGAs/s1600/wizsch.jpg", "wizsch")</f>
        <v>wizsch</v>
      </c>
      <c r="M28" s="4"/>
      <c r="N28" s="5" t="s">
        <v>107</v>
      </c>
      <c r="O28" s="36" t="str">
        <f>HYPERLINK("docs.google.com/spreadsheets/d/1vlL8O1Md0bd47wrkL6oB0B0OBO9L3kL9grfzBZL-z6A/","VIEW AS SPREADSHEET")</f>
        <v>VIEW AS SPREADSHEET</v>
      </c>
      <c r="Q28" s="7"/>
      <c r="R28" s="3" t="str">
        <f>HYPERLINK("https://4.bp.blogspot.com/--YjCiKK8j_8/WiDcgYKqr-I/AAAAAAAAA1g/vGPIqORp8kws8FvNelhSGXqFoWyfmdYFgCLcBGAs/s1600/JYStreet.jpg", "JYStreet")</f>
        <v>JYStreet</v>
      </c>
      <c r="S28" s="4"/>
      <c r="T28" s="7"/>
      <c r="U28" s="3" t="str">
        <f>HYPERLINK("https://3.bp.blogspot.com/-At4Fog5zzR4/WiDdrH81zII/AAAAAAAABAc/6oFdZGbBJBYYQdfB3YoFELIZYfBX11rAQCLcBGAs/s1600/Spider.jpg", "Spider")</f>
        <v>Spider</v>
      </c>
      <c r="V28" s="13" t="s">
        <v>98</v>
      </c>
      <c r="W28" s="7"/>
      <c r="X28" s="14" t="str">
        <f>HYPERLINK("https://2.bp.blogspot.com/-ZFEFnUW-eXg/WiDdSdSNuoI/AAAAAAAAA8o/fzKq93-lhsEnHbK4ODCiHNb9w1hhVK9HACLcBGAs/s1600/Ray.jpg", "Ray")</f>
        <v>Ray</v>
      </c>
      <c r="Y28" s="15"/>
      <c r="Z28" s="7"/>
      <c r="AA28" s="11" t="str">
        <f>HYPERLINK("https://4.bp.blogspot.com/-_WUeKv6iUsw/WiRgueJPh8I/AAAAAAAABcI/-xfoajG1Ui02qSCdr5UpQqvJkCM-aV7RACLcBGAs/s1600/BoxBall.jpg", "BoxBall")</f>
        <v>BoxBall</v>
      </c>
      <c r="AB28" s="4" t="s">
        <v>224</v>
      </c>
      <c r="AC28" s="7"/>
      <c r="AD28" s="3" t="str">
        <f>HYPERLINK("https://2.bp.blogspot.com/--BCEZfz96rY/WiDb-W-w_TI/AAAAAAAAAwQ/1C0IYOpqkjAs01a_AjeHaAT7Wxpi8wLygCLcBGAs/s1600/G_Enchn.jpg", "G_Enchn")</f>
        <v>G_Enchn</v>
      </c>
      <c r="AE28" s="4"/>
      <c r="AF28" s="5"/>
      <c r="AG28" s="3" t="str">
        <f>HYPERLINK("https://4.bp.blogspot.com/-PmjW2_gS2fY/WiDdmI_p1rI/AAAAAAAAA_o/WUfym03nY2E-NKZwWYRhUDhuynXcb_AnQCLcBGAs/s1600/So_Open.jpg", "So_Open")</f>
        <v>So_Open</v>
      </c>
      <c r="AH28" s="4"/>
      <c r="AI28" s="5"/>
      <c r="AJ28" s="3" t="str">
        <f>HYPERLINK("https://3.bp.blogspot.com/-saZmMZsY9xg/XlqmGS5BijI/AAAAAAAAB5Y/djeuvTy_kREYTLL4XZ7Qyk4JE4-hNItEwCLcBGAsYHQ/s1600/mobduel.jpg", "mobduel")
</f>
        <v>mobduel</v>
      </c>
      <c r="AK28" s="4" t="s">
        <v>225</v>
      </c>
      <c r="AL28" s="3" t="str">
        <f>HYPERLINK("https://1.bp.blogspot.com/-hDFRMCaY5Y0/WiRgya9S32I/AAAAAAAABdA/RMiwgMXL1UInAgNXeDuiLI-WUP5XApnYwCLcBGAs/s1600/Eternus.jpg", "Eternus")</f>
        <v>Eternus</v>
      </c>
      <c r="AM28" s="4"/>
      <c r="AN28" s="9"/>
      <c r="AO28" s="31" t="s">
        <v>226</v>
      </c>
      <c r="AP28" s="4" t="s">
        <v>174</v>
      </c>
      <c r="AQ28" s="31" t="s">
        <v>227</v>
      </c>
    </row>
    <row r="29">
      <c r="A29" s="2" t="s">
        <v>228</v>
      </c>
      <c r="C29" s="3" t="str">
        <f>HYPERLINK("https://4.bp.blogspot.com/-oJYcMHzxCl0/WiDbrd51NBI/AAAAAAAAAtY/ICKr7nI4f20_7pUPzMl6D53oF2TrygQmACLcBGAs/s1600/Ephreaym.jpg", "Ephreaym")</f>
        <v>Ephreaym</v>
      </c>
      <c r="D29" s="4"/>
      <c r="E29" s="5" t="s">
        <v>229</v>
      </c>
      <c r="F29" s="3" t="str">
        <f>HYPERLINK("https://1.bp.blogspot.com/-dh1QOtK7RSo/WiDgI0MW9hI/AAAAAAAABSw/LB_flkKG0QMCKtaceXXGrOOLdzz5ZZDLACLcBGAs/s1600/space.jpg", "space")</f>
        <v>space</v>
      </c>
      <c r="G29" s="4"/>
      <c r="H29" s="5" t="s">
        <v>110</v>
      </c>
      <c r="I29" s="14" t="str">
        <f>HYPERLINK("https://4.bp.blogspot.com/-UzrbUwaC5Eo/WiRgsfhMxfI/AAAAAAAABbo/WjdC_nnphA4v6LKlZKxdIdwZDGNf6hsSQCLcBGAs/s1600/AdvTest.jpg", "AdvTest")</f>
        <v>AdvTest</v>
      </c>
      <c r="J29" s="18" t="s">
        <v>230</v>
      </c>
      <c r="K29" s="19"/>
      <c r="L29" s="3" t="str">
        <f>HYPERLINK("https://1.bp.blogspot.com/-xUPa3eg4kRo/WiDgcZHjB1I/AAAAAAAABVk/sS5K2NhxoDIw-2b6yfiwpXQKKgY6JpGCQCLcBGAs/s1600/woodsmen.jpg", "woodsmen")</f>
        <v>woodsmen</v>
      </c>
      <c r="M29" s="4"/>
      <c r="N29" s="7" t="s">
        <v>231</v>
      </c>
      <c r="O29" s="37"/>
      <c r="P29" s="37"/>
      <c r="Q29" s="7"/>
      <c r="R29" s="3" t="str">
        <f>HYPERLINK("https://3.bp.blogspot.com/-gaAWMcXTwZQ/WiDchNUJd6I/AAAAAAAAA1s/aZMXED44IUU5r8z9ikXJpIUfiuUrNpzsgCLcBGAs/s1600/JYlib.jpg", "JYlib")</f>
        <v>JYlib</v>
      </c>
      <c r="S29" s="13" t="s">
        <v>130</v>
      </c>
      <c r="T29" s="7"/>
      <c r="U29" s="3" t="str">
        <f>HYPERLINK("https://2.bp.blogspot.com/-eQoFgdJ6k5c/WiDdvKBIC2I/AAAAAAAABBA/sXtEkqVnRBEkur6d5HtNfDJKTZqOn9OywCLcBGAs/s1600/TablesMG.jpg", "TablesMG")</f>
        <v>TablesMG</v>
      </c>
      <c r="V29" s="4"/>
      <c r="W29" s="7" t="s">
        <v>232</v>
      </c>
      <c r="X29" s="14" t="str">
        <f>HYPERLINK("https://1.bp.blogspot.com/-wE9VkbgOFq4/WiDdWRWqEwI/AAAAAAAAA9c/e52lQkFBVeIjc7HSCWs6XlE1UM8Jas6tACLcBGAs/s1600/SJ_rmdm.jpg", "SJ_rmdm")</f>
        <v>SJ_rmdm</v>
      </c>
      <c r="Y29" s="15"/>
      <c r="Z29" s="7" t="s">
        <v>107</v>
      </c>
      <c r="AA29" s="11" t="str">
        <f>HYPERLINK("https://3.bp.blogspot.com/-xEPfv7Eowqc/WiRgui6C5aI/AAAAAAAABcQ/XDxY04OPlUkjpNPggsm7pbPbqiC0uAPegCLcBGAs/s1600/BoxFlag.jpg", "BoxFlag")</f>
        <v>BoxFlag</v>
      </c>
      <c r="AB29" s="4" t="s">
        <v>233</v>
      </c>
      <c r="AC29" s="7"/>
      <c r="AD29" s="3" t="str">
        <f>HYPERLINK("https://3.bp.blogspot.com/-_xmlksz7LY4/XPxCFRkg_uI/AAAAAAAABwY/a9IoYq5GcyUOnxCGuNMu37r2SkgcUFjXgCLcBGAs/s1600/G_Enchnt.jpg", "G_Enchnt")</f>
        <v>G_Enchnt</v>
      </c>
      <c r="AE29" s="4"/>
      <c r="AF29" s="5"/>
      <c r="AG29" s="3" t="str">
        <f>HYPERLINK("https://2.bp.blogspot.com/-5Epw5bdEuCk/WiDdmmcaScI/AAAAAAAAA_s/Q0sW3891hpAkf7WFNNOcoKzRXj9JKkn-gCLcBGAs/s1600/So_River.jpg", "So_River")</f>
        <v>So_River</v>
      </c>
      <c r="AH29" s="4"/>
      <c r="AI29" s="5"/>
      <c r="AJ29" s="3" t="str">
        <f>HYPERLINK("https://4.bp.blogspot.com/-cau7oGe1uNg/WiDfrM_hqSI/AAAAAAAABPw/GY6fWNShQKkhl22T-zVGsNIk0Lk-HzIMwCLcBGAs/s1600/pbeach.jpg", "pbeach")</f>
        <v>pbeach</v>
      </c>
      <c r="AK29" s="4" t="s">
        <v>48</v>
      </c>
      <c r="AL29" s="3" t="str">
        <f>HYPERLINK("https://1.bp.blogspot.com/-145bnJP11nU/WiRgyjbK4AI/AAAAAAAABdE/csLyH1nhs0klu0hiK7j2ORY6fGlktM2_wCLcBGAs/s1600/Evzmod.jpg", "Evzmod")</f>
        <v>Evzmod</v>
      </c>
      <c r="AM29" s="4" t="s">
        <v>48</v>
      </c>
      <c r="AN29" s="9"/>
      <c r="AO29" s="31" t="s">
        <v>234</v>
      </c>
      <c r="AP29" s="4" t="s">
        <v>201</v>
      </c>
      <c r="AQ29" s="31" t="s">
        <v>235</v>
      </c>
    </row>
    <row r="30">
      <c r="A30" s="3" t="str">
        <f>HYPERLINK("https://4.bp.blogspot.com/-nI9F1si9a0Y/WiDbY_dOFSI/AAAAAAAAAq0/MGAzaV_uUNARwEa1PWmv0Lpg4dWHStx9wCLcBGAs/s1600/CapFlag.jpg", "CapFlag")</f>
        <v>CapFlag</v>
      </c>
      <c r="B30" s="4"/>
      <c r="C30" s="3" t="str">
        <f>HYPERLINK("https://4.bp.blogspot.com/-HsPJBwV35ek/WiDb1ehLsXI/AAAAAAAAAu0/nyEAM88-LP4cg--1Oc2qyhIVCzPxx8D1gCLcBGAs/s1600/Fornat.jpg", "Fornat")</f>
        <v>Fornat</v>
      </c>
      <c r="D30" s="4" t="s">
        <v>44</v>
      </c>
      <c r="E30" s="5" t="s">
        <v>163</v>
      </c>
      <c r="F30" s="3" t="str">
        <f>HYPERLINK("https://3.bp.blogspot.com/-wRr2aMhoXV8/WiDgPzcaWSI/AAAAAAAABUA/fqY7t7DYh6IEM-2xFTXljy4bjr0JBxyyACLcBGAs/s1600/towerCTF.jpg", "towerCTF")</f>
        <v>towerCTF</v>
      </c>
      <c r="G30" s="4"/>
      <c r="H30" s="27"/>
      <c r="I30" s="11" t="str">
        <f>HYPERLINK("https://1.bp.blogspot.com/-2QavrwNz6_0/WiDbOOUPL3I/AAAAAAAAAoo/xV080_jPB38WYtsrT_KG2IaYfiFLlFAmwCLcBGAs/s1600/AdvTime.jpg", "AdvTime")</f>
        <v>AdvTime</v>
      </c>
      <c r="J30" s="4"/>
      <c r="K30" s="5" t="s">
        <v>29</v>
      </c>
      <c r="L30" s="10"/>
      <c r="M30" s="4"/>
      <c r="N30" s="7"/>
      <c r="O30" s="37"/>
      <c r="P30" s="37"/>
      <c r="Q30" s="7"/>
      <c r="R30" s="3" t="str">
        <f>HYPERLINK("https://4.bp.blogspot.com/-kaH9emMRxAs/WiDchiybtGI/AAAAAAAAA10/yNl1yOs8cW86r-unN-Oj23Mw7r0Dem1DgCLcBGAs/s1600/JYvill.jpg", "JYvill")</f>
        <v>JYvill</v>
      </c>
      <c r="S30" s="4" t="s">
        <v>130</v>
      </c>
      <c r="T30" s="7"/>
      <c r="U30" s="3" t="str">
        <f>HYPERLINK("https://3.bp.blogspot.com/-yMDxB4iIFZo/WiDdxbvcEgI/AAAAAAAABBQ/nedqZwZCPcUi-FEPjmB3MEOuCtK5ObMvQCLcBGAs/s1600/Tdefence.jpg", "Tdefence")</f>
        <v>Tdefence</v>
      </c>
      <c r="V30" s="4" t="s">
        <v>44</v>
      </c>
      <c r="W30" s="7"/>
      <c r="X30" s="25" t="str">
        <f>HYPERLINK("https://3.bp.blogspot.com/-hREGRX_ecsQ/WiDdsVv2BAI/AAAAAAAABAk/v64YS17Jd7IjrPNDb2fsVeQe25jT10h_wCLcBGAs/s1600/Statues.jpg", "Statues")</f>
        <v>Statues</v>
      </c>
      <c r="Y30" s="26"/>
      <c r="Z30" s="7" t="s">
        <v>29</v>
      </c>
      <c r="AA30" s="11" t="str">
        <f>HYPERLINK("https://4.bp.blogspot.com/-pA9tj-6ciXQ/WiRgwFwfSkI/AAAAAAAABcg/ogeQn5ipCKs_lCE92B2-YBpeYQX1bhOGACLcBGAs/s1600/Chezz.jpg", "Chezz")</f>
        <v>Chezz</v>
      </c>
      <c r="AB30" s="4" t="s">
        <v>156</v>
      </c>
      <c r="AC30" s="7"/>
      <c r="AD30" s="3" t="str">
        <f>HYPERLINK("https://2.bp.blogspot.com/-nTLfiEyhNDA/WiDewHocLmI/AAAAAAAABJs/tzFZkO3fn5QL5i4IatI-Ouio_HFOpeFcgCLcBGAs/s1600/g_estatd.jpg", "G_Estatd")</f>
        <v>G_Estatd</v>
      </c>
      <c r="AE30" s="4"/>
      <c r="AF30" s="5" t="s">
        <v>236</v>
      </c>
      <c r="AG30" s="3" t="str">
        <f>HYPERLINK("https://1.bp.blogspot.com/-vXgy_pPdsRE/WiDdnOfGyPI/AAAAAAAAA_0/8FhtfWczZd45_D6KOKo83SCtR6NdAQ7VgCLcBGAs/s1600/So_Shit.jpg", "So_Shit")</f>
        <v>So_Shit</v>
      </c>
      <c r="AH30" s="4" t="s">
        <v>61</v>
      </c>
      <c r="AI30" s="5"/>
      <c r="AJ30" s="3" t="str">
        <f>HYPERLINK("https://2.bp.blogspot.com/-2b_XEqaNUYU/WiDfsN4u3cI/AAAAAAAABP0/N_n2-1Q0zuMuQEZgbWBcXXaiT8wx2fNoACLcBGAs/s1600/pdoom.jpg", "pdoom")</f>
        <v>pdoom</v>
      </c>
      <c r="AK30" s="4" t="s">
        <v>47</v>
      </c>
      <c r="AL30" s="3" t="str">
        <f>HYPERLINK("https://1.bp.blogspot.com/-Riuchmo4L7Y/WiRgzWdmFTI/AAAAAAAABdM/ucOdp8ltHzQHxkX5UoFfdorVk_odhccZwCLcBGAs/s1600/Fallon.jpg", "Fallon")</f>
        <v>Fallon</v>
      </c>
      <c r="AM30" s="4" t="s">
        <v>237</v>
      </c>
      <c r="AN30" s="9"/>
      <c r="AO30" s="31" t="s">
        <v>238</v>
      </c>
      <c r="AP30" s="4" t="s">
        <v>174</v>
      </c>
      <c r="AQ30" s="31" t="s">
        <v>239</v>
      </c>
    </row>
    <row r="31">
      <c r="A31" s="3" t="str">
        <f>HYPERLINK("https://1.bp.blogspot.com/-JtFv2PSKXIM/WiDbpWsTW8I/AAAAAAAAAtI/1OY3Hr_X4cwPm5BzM5tljOULYYF3uQZQACLcBGAs/s1600/EndGame.jpg", "EndGame")</f>
        <v>EndGame</v>
      </c>
      <c r="B31" s="4"/>
      <c r="C31" s="14" t="str">
        <f>HYPERLINK("https://3.bp.blogspot.com/-M80Ldalk8nc/WiDevAKWxOI/AAAAAAAABJk/pbbIc5ArcuMUxf1YMDssKr1OmRs0Lq_vACLcBGAs/s1600/fun2.jpg", "Fun")</f>
        <v>Fun</v>
      </c>
      <c r="D31" s="4"/>
      <c r="E31" s="5" t="s">
        <v>107</v>
      </c>
      <c r="F31" s="3" t="str">
        <f>HYPERLINK("https://4.bp.blogspot.com/-NA5A4O0qMIU/WiDgdy4lmLI/AAAAAAAABVs/molAdj43Tc8mO8oZZ4r-Ql8h2QBxCNPdQCLcBGAs/s1600/wotsctf.jpg", "wotsctf")</f>
        <v>wotsctf</v>
      </c>
      <c r="G31" s="4" t="s">
        <v>44</v>
      </c>
      <c r="H31" s="5" t="s">
        <v>240</v>
      </c>
      <c r="I31" s="3" t="str">
        <f>HYPERLINK("https://2.bp.blogspot.com/-EQOFjr6fX1A/WiDbPXf4f4I/AAAAAAAAAo4/sSJzw-ibt7ILpTCJdBXt3N12OxDdM-8NwCLcBGAs/s1600/Aooni.jpg", "Aooni")</f>
        <v>Aooni</v>
      </c>
      <c r="J31" s="4" t="s">
        <v>241</v>
      </c>
      <c r="K31" s="5" t="s">
        <v>242</v>
      </c>
      <c r="L31" s="10"/>
      <c r="M31" s="4"/>
      <c r="N31" s="7"/>
      <c r="O31" s="37"/>
      <c r="P31" s="37"/>
      <c r="Q31" s="7"/>
      <c r="R31" s="3" t="str">
        <f>HYPERLINK("https://1.bp.blogspot.com/-7LC9T1o6v9M/WiDch71l1lI/AAAAAAAAA14/Km7LragKGs41VzZMnIHU9dd6IakdsIWggCLcBGAs/s1600/JYzin.jpg", "JYzin")</f>
        <v>JYzin</v>
      </c>
      <c r="S31" s="4"/>
      <c r="T31" s="7"/>
      <c r="U31" s="3" t="str">
        <f>HYPERLINK("https://2.bp.blogspot.com/-GDqDRENc4JI/XPxCHMFgBNI/AAAAAAAABw4/R7NOFivFohM2KOPq6N5ootf8q1xpXrhqgCLcBGAs/s1600/URCHFRZY.jpg", "URCHFRZY")</f>
        <v>URCHFRZY</v>
      </c>
      <c r="V31" s="4"/>
      <c r="W31" s="7" t="s">
        <v>243</v>
      </c>
      <c r="X31" s="14" t="str">
        <f>HYPERLINK("https://4.bp.blogspot.com/-k3ooRd6lq9g/WiDdyhWza7I/AAAAAAAABBc/oB2IVJ39OpcZREB60cWiPJKFaFFsWCaQgCLcBGAs/s1600/The_cube.jpg", "The_Cube")</f>
        <v>The_Cube</v>
      </c>
      <c r="Y31" s="26"/>
      <c r="Z31" s="7" t="s">
        <v>244</v>
      </c>
      <c r="AA31" s="3" t="str">
        <f>HYPERLINK("https://2.bp.blogspot.com/-NaTkovfhsSo/WiRgxHrIoMI/AAAAAAAABcs/08VTzN6ItVIC5SEbMO1kcUEhoJ63dhYRgCLcBGAs/s1600/Daesa.jpg", "Daesa")</f>
        <v>Daesa</v>
      </c>
      <c r="AB31" s="4" t="s">
        <v>245</v>
      </c>
      <c r="AC31" s="7"/>
      <c r="AD31" s="3" t="str">
        <f>HYPERLINK("https://1.bp.blogspot.com/-yj_NY-xkZnY/WiDb_IH9guI/AAAAAAAAAwY/dwhceS5Z3qMzkjClOCYOm3vfFwqtU63MwCLcBGAs/s1600/G_Estate.jpg", "G_Estate")</f>
        <v>G_Estate</v>
      </c>
      <c r="AE31" s="4"/>
      <c r="AF31" s="5"/>
      <c r="AG31" s="3" t="str">
        <f>HYPERLINK("https://3.bp.blogspot.com/-m2h5DE8EYuU/WiDdns2dCpI/AAAAAAAAA_4/gTI530hLU_s3vIGlV5yI7xvOxOJ1iCFHQCLcBGAs/s1600/So_Shit2.jpg", "So_Shit2")</f>
        <v>So_Shit2</v>
      </c>
      <c r="AH31" s="4" t="s">
        <v>61</v>
      </c>
      <c r="AI31" s="5"/>
      <c r="AJ31" s="3" t="str">
        <f>HYPERLINK("https://1.bp.blogspot.com/-llN2z6LgFm0/WiDf4HfeepI/AAAAAAAABRI/MPfyPqPOvLUNYvqkG9f5-8hSls0gth_ZACLcBGAs/s1600/rspbat.jpg", "rspbat")</f>
        <v>rspbat</v>
      </c>
      <c r="AK31" s="4" t="s">
        <v>34</v>
      </c>
      <c r="AL31" s="3" t="str">
        <f>HYPERLINK("https://4.bp.blogspot.com/-ZZcYO8sRMFk/WiRgz_bdDOI/AAAAAAAABdU/UzOYSwm9ung1MSPutwSuN6X3kF7gwhFowCLcBGAs/s1600/Forts.jpg", "Forts")</f>
        <v>Forts</v>
      </c>
      <c r="AM31" s="4" t="s">
        <v>44</v>
      </c>
      <c r="AN31" s="9"/>
      <c r="AO31" s="31" t="s">
        <v>246</v>
      </c>
      <c r="AP31" s="4" t="s">
        <v>51</v>
      </c>
      <c r="AQ31" s="31" t="s">
        <v>247</v>
      </c>
    </row>
    <row r="32">
      <c r="A32" s="3" t="str">
        <f>HYPERLINK("https://4.bp.blogspot.com/-dGR90cX_6tQ/WiDbzx584CI/AAAAAAAAAuk/Wd0y6M9OIAkXYdwds5s_EVlFVS9Q4n7YgCLcBGAs/s1600/FlagWar.jpg", "FlagWar")</f>
        <v>FlagWar</v>
      </c>
      <c r="B32" s="4"/>
      <c r="C32" s="3" t="str">
        <f>HYPERLINK("https://1.bp.blogspot.com/-sWclUytBm6M/WiDb34lD1WI/AAAAAAAAAvQ/104n4pIzUU8xSs3pX0qLNbS1NO_crdnQQCLcBGAs/s1600/GRRR.jpg", "GRRR")</f>
        <v>GRRR</v>
      </c>
      <c r="D32" s="4" t="s">
        <v>248</v>
      </c>
      <c r="E32" s="5" t="s">
        <v>107</v>
      </c>
      <c r="F32" s="10"/>
      <c r="G32" s="4"/>
      <c r="H32" s="7"/>
      <c r="I32" s="3" t="str">
        <f>HYPERLINK("https://1.bp.blogspot.com/-a7h2v8km0t4/WiDbQI5l08I/AAAAAAAAApA/83hpfX8UzGkALxKEEGhpIYptuAoqADfgwCLcBGAs/s1600/Assault.jpg", "Assault")</f>
        <v>Assault</v>
      </c>
      <c r="J32" s="4"/>
      <c r="K32" s="17"/>
      <c r="L32" s="10"/>
      <c r="M32" s="4"/>
      <c r="N32" s="7"/>
      <c r="O32" s="37"/>
      <c r="P32" s="37"/>
      <c r="Q32" s="7"/>
      <c r="R32" s="3" t="str">
        <f>HYPERLINK("https://2.bp.blogspot.com/-8fjkI9zE_RE/WiDci60UsSI/AAAAAAAAA2I/yCaN1GgFHo8lXVrtXvPVaJtWhComwiHxQCLcBGAs/s1600/KEstate.jpg", "KEstate")</f>
        <v>KEstate</v>
      </c>
      <c r="S32" s="13"/>
      <c r="T32" s="7"/>
      <c r="U32" s="3" t="str">
        <f>HYPERLINK("https://4.bp.blogspot.com/-w9HLi9PStLE/WiDd09wAp2I/AAAAAAAABB0/ckmCwrXCi_gqqQqeJj-mHsRXCIMJ0dyAACLcBGAs/s1600/URaSiege.jpg", "URaSiege")</f>
        <v>URaSiege</v>
      </c>
      <c r="V32" s="4" t="s">
        <v>249</v>
      </c>
      <c r="W32" s="7"/>
      <c r="X32" s="14" t="str">
        <f>HYPERLINK("https://2.bp.blogspot.com/-5WGVm1auuxQ/WiDdy3lOwwI/AAAAAAAABBg/eVr0Q6SP8DY0lnEefrJVezXwV-DKi-NpwCLcBGAs/s1600/TiTfire.jpg", "TiTfire")</f>
        <v>TiTfire</v>
      </c>
      <c r="Y32" s="26"/>
      <c r="Z32" s="7"/>
      <c r="AA32" s="3" t="str">
        <f>HYPERLINK("https://4.bp.blogspot.com/-fDs-CYo71Ko/WiRgzYLLsYI/AAAAAAAABdI/SzU61HzimXIfXm_56lNX0A-6WOuR2ujWACLcBGAs/s1600/FireTest.jpg", "FireTest")</f>
        <v>FireTest</v>
      </c>
      <c r="AB32" s="4" t="s">
        <v>250</v>
      </c>
      <c r="AC32" s="7" t="s">
        <v>29</v>
      </c>
      <c r="AD32" s="3" t="str">
        <f>HYPERLINK("https://4.bp.blogspot.com/--7u95-I7H3U/WiDewnmalxI/AAAAAAAABJ0/WDPXHhROciYHfmnhgjJ2d2eO0CtWrjIJwCLcBGAs/s1600/g_exhuca.jpg", "G_Exhuca")</f>
        <v>G_Exhuca</v>
      </c>
      <c r="AE32" s="4"/>
      <c r="AF32" s="5"/>
      <c r="AG32" s="3" t="str">
        <f>HYPERLINK("https://3.bp.blogspot.com/-H-F15gbRFbo/WiDdn5Nn8LI/AAAAAAAAA_8/7KK33DT-K78IxZkJOythlhU8R0MNWP7xACLcBGAs/s1600/So_Swamp.jpg", "So_Swamp")</f>
        <v>So_Swamp</v>
      </c>
      <c r="AH32" s="4"/>
      <c r="AI32" s="5"/>
      <c r="AJ32" s="3" t="str">
        <f>HYPERLINK("https://4.bp.blogspot.com/-Yv7l_Z6mCAk/WiDgH_ISgdI/AAAAAAAABSg/DAtx07LsLFMzrNSY88dxvfZU59TqZFJggCLcBGAs/s1600/sokoban.jpg", "sokoban")</f>
        <v>sokoban</v>
      </c>
      <c r="AK32" s="4" t="s">
        <v>47</v>
      </c>
      <c r="AL32" s="14" t="str">
        <f>HYPERLINK("https://4.bp.blogspot.com/-1AMhDwzoIPM/Xlm-N5OE1FI/AAAAAAAAB2Y/4A4fcv0l88g4cNHDEuqGA59gyUWehIdNgCLcBGAsYHQ/s1600/G_Tykk.jpg", "G_Tykk")</f>
        <v>G_Tykk</v>
      </c>
      <c r="AM32" s="15" t="s">
        <v>164</v>
      </c>
      <c r="AN32" s="9" t="s">
        <v>251</v>
      </c>
      <c r="AO32" s="31" t="s">
        <v>252</v>
      </c>
      <c r="AP32" s="4"/>
      <c r="AQ32" s="31" t="s">
        <v>253</v>
      </c>
    </row>
    <row r="33">
      <c r="A33" s="3" t="str">
        <f>HYPERLINK("https://1.bp.blogspot.com/-mVVW3oPYiCc/WiDb3fks49I/AAAAAAAAAvI/YOjTmPBArv4URefgGKc6beQmb3tMiTD9ACLcBGAs/s1600/FreezOut.jpg", "FreezOut")</f>
        <v>FreezOut</v>
      </c>
      <c r="B33" s="4" t="s">
        <v>87</v>
      </c>
      <c r="C33" s="3" t="str">
        <f>HYPERLINK("https://4.bp.blogspot.com/-skH4qsvzsvs/WiDcYb3-C2I/AAAAAAAAAz8/81uzhgukqWEJS7NN1bNHGV__4Q7v3CcYACLcBGAs/s1600/Gletsher.jpg", "Gletsher")</f>
        <v>Gletsher</v>
      </c>
      <c r="D33" s="4" t="s">
        <v>112</v>
      </c>
      <c r="E33" s="5" t="s">
        <v>107</v>
      </c>
      <c r="F33" s="10"/>
      <c r="G33" s="4"/>
      <c r="H33" s="7"/>
      <c r="I33" s="3" t="str">
        <f>HYPERLINK("https://1.bp.blogspot.com/-L8o_TKv7Hzw/WiDbS2iPWpI/AAAAAAAAApg/sP3qT94fxN0rOr99hncHOvb9RQhuW7dMACLcBGAs/s1600/Battle.jpg", "Battle")</f>
        <v>Battle</v>
      </c>
      <c r="J33" s="4"/>
      <c r="K33" s="5" t="s">
        <v>157</v>
      </c>
      <c r="L33" s="10"/>
      <c r="M33" s="13"/>
      <c r="N33" s="7"/>
      <c r="O33" s="38"/>
      <c r="P33" s="38"/>
      <c r="Q33" s="7"/>
      <c r="R33" s="3" t="str">
        <f>HYPERLINK("https://1.bp.blogspot.com/-k1r6vDrLWcM/WiRg67S43oI/AAAAAAAABes/2BdZDYmRjNYz2aPKuV9_4ZH14cn40ILnQCLcBGAs/s1600/KeaneRP.jpg", "KeaneRP")</f>
        <v>KeaneRP</v>
      </c>
      <c r="S33" s="13" t="s">
        <v>87</v>
      </c>
      <c r="T33" s="7"/>
      <c r="U33" s="3" t="str">
        <f>HYPERLINK("https://2.bp.blogspot.com/-AbPmyHxHJIs/WiDeDoaVGsI/AAAAAAAABDw/9lfbtL_yYf8l8fQ9XpbWGhU3O0qAqpx8ACLcBGAs/s1600/avata.jpg", "avata")</f>
        <v>avata</v>
      </c>
      <c r="V33" s="4" t="s">
        <v>254</v>
      </c>
      <c r="W33" s="7"/>
      <c r="X33" s="14" t="str">
        <f>HYPERLINK("https://3.bp.blogspot.com/-lzTG17QIHG4/WiDd1iWwm4I/AAAAAAAABB8/F6O8_KnpBYQT-RoXX-80Cy50AjzAhfB7ACLcBGAs/s1600/Vampire.jpg", "Vampire")</f>
        <v>Vampire</v>
      </c>
      <c r="Y33" s="15"/>
      <c r="Z33" s="7"/>
      <c r="AA33" s="3" t="str">
        <f>HYPERLINK("https://4.bp.blogspot.com/-iAHWyb2bLjU/WiRgztHN7OI/AAAAAAAABdQ/Ca46Oyt3yMMtMz_fkC_5BxT6C0Via8dTQCLcBGAs/s1600/FortesQ.jpg", "FortesQ")</f>
        <v>FortesQ</v>
      </c>
      <c r="AB33" s="4"/>
      <c r="AC33" s="7"/>
      <c r="AD33" s="3" t="str">
        <f>HYPERLINK("https://4.bp.blogspot.com/-dXVkIKTSEP8/WiDb_Su3hxI/AAAAAAAAAwc/v-P5eEZKPrU-EyLpwV4d_PTFtQcird6EACLcBGAs/s1600/G_F3.jpg", "G_F3")</f>
        <v>G_F3</v>
      </c>
      <c r="AE33" s="4"/>
      <c r="AF33" s="5"/>
      <c r="AG33" s="3" t="str">
        <f>HYPERLINK("https://3.bp.blogspot.com/-1UBHbbCAuQs/WiDdo7IUFgI/AAAAAAAABAA/oFsg1Qg4kLEy58LkYpz3wr5_VbJleUelACLcBGAs/s1600/So_Twins.jpg", "So_Twins")</f>
        <v>So_Twins</v>
      </c>
      <c r="AH33" s="4" t="s">
        <v>61</v>
      </c>
      <c r="AI33" s="5" t="s">
        <v>41</v>
      </c>
      <c r="AJ33" s="3" t="str">
        <f>HYPERLINK("https://3.bp.blogspot.com/-At4Fog5zzR4/WiDdrH81zII/AAAAAAAABAc/6oFdZGbBJBYYQdfB3YoFELIZYfBX11rAQCLcBGAs/s1600/Spider.jpg", "spider")</f>
        <v>spider</v>
      </c>
      <c r="AK33" s="4" t="s">
        <v>48</v>
      </c>
      <c r="AL33" s="3" t="str">
        <f>HYPERLINK("https://1.bp.blogspot.com/-OHyzggR1KIg/XASjD25wdsI/AAAAAAAABtg/aPygqQaOUHUwcIbeLJUy3sq3miWB4JfPACLcBGAs/s1600/G_War03D.jpg", "G_War03D")</f>
        <v>G_War03D</v>
      </c>
      <c r="AM33" s="4" t="s">
        <v>255</v>
      </c>
      <c r="AN33" s="9"/>
      <c r="AO33" s="31" t="s">
        <v>256</v>
      </c>
      <c r="AP33" s="4" t="s">
        <v>201</v>
      </c>
      <c r="AQ33" s="31"/>
    </row>
    <row r="34">
      <c r="A34" s="3" t="str">
        <f>HYPERLINK("https://2.bp.blogspot.com/-PRSGcsWnpzA/WiDckZ3_caI/AAAAAAAAA2Y/G_WWD23rkV0TCyiFqegC7KBkTTbxnKuZQCLcBGAs/s1600/Kingdoms.jpg", "Kingdoms")</f>
        <v>Kingdoms</v>
      </c>
      <c r="B34" s="4" t="s">
        <v>87</v>
      </c>
      <c r="C34" s="3" t="str">
        <f>HYPERLINK("https://4.bp.blogspot.com/-_kMXbBveSd0/WiDcZFuRI_I/AAAAAAAAA0I/NUdIM9BnLpo9iAWQWjCb-GyLvLVMRhiCACLcBGAs/s1600/Grdn2.jpg", "Grdn2")</f>
        <v>Grdn2</v>
      </c>
      <c r="D34" s="13"/>
      <c r="E34" s="20"/>
      <c r="F34" s="10"/>
      <c r="G34" s="28"/>
      <c r="H34" s="7"/>
      <c r="I34" s="3" t="str">
        <f>HYPERLINK("https://4.bp.blogspot.com/-XkP6fVjZExU/WiDbV_hkS-I/AAAAAAAAAqQ/WuAYJ-c0cSoILmTSQzzO4lYq66msuzi8wCLcBGAs/s1600/BrinRPG.jpg", "BrinRPG")</f>
        <v>BrinRPG</v>
      </c>
      <c r="J34" s="4"/>
      <c r="K34" s="5" t="s">
        <v>257</v>
      </c>
      <c r="L34" s="10"/>
      <c r="M34" s="4"/>
      <c r="N34" s="7"/>
      <c r="O34" s="1"/>
      <c r="P34" s="1"/>
      <c r="Q34" s="7"/>
      <c r="R34" s="3" t="str">
        <f>HYPERLINK("https://3.bp.blogspot.com/-XBl5dN-nubE/WiDclSu-B7I/AAAAAAAAA2k/4kmrVekFpUQK4eGfuxcIuk5YjcS0l0kJgCLcBGAs/s1600/Kingtown.jpg", "Kingtown")</f>
        <v>Kingtown</v>
      </c>
      <c r="S34" s="4" t="s">
        <v>87</v>
      </c>
      <c r="T34" s="7"/>
      <c r="U34" s="3" t="str">
        <f>HYPERLINK("https://3.bp.blogspot.com/-IhjI9u9e7fE/WiDeDj_lUeI/AAAAAAAABD0/OA4Hxyvfhmoi-Q6YWXVODC-DpaJFYaqqgCLcBGAs/s1600/avata2.jpg", "avata2")</f>
        <v>avata2</v>
      </c>
      <c r="V34" s="4" t="s">
        <v>258</v>
      </c>
      <c r="W34" s="7"/>
      <c r="X34" s="14" t="str">
        <f>HYPERLINK("https://4.bp.blogspot.com/-DFfhaWR8vIA/WiDd3CoQVuI/AAAAAAAABCM/YHJBwG_fTREQLW9xeCGPT1f4e2xnFbgWQCLcBGAs/s1600/Whirl.jpg", "Whirl")</f>
        <v>Whirl</v>
      </c>
      <c r="Y34" s="26" t="s">
        <v>259</v>
      </c>
      <c r="Z34" s="7"/>
      <c r="AA34" s="3" t="str">
        <f>HYPERLINK("https://4.bp.blogspot.com/-S4roRwO3np0/WiRg0ed0EII/AAAAAAAABdY/eM6HgJFQOXYIe_kpNogyq1HifQUNFvJlQCLcBGAs/s1600/FucgTezt.jpg", "FucgTezt")</f>
        <v>FucgTezt</v>
      </c>
      <c r="AB34" s="4" t="s">
        <v>260</v>
      </c>
      <c r="AC34" s="7"/>
      <c r="AD34" s="3" t="str">
        <f>HYPERLINK("https://4.bp.blogspot.com/-8hWLe76Irak/WiDb__-RV1I/AAAAAAAAAwg/P-BAD_VPN-ASb1FiQf57gPr4Fk_bm-vPwCLcBGAs/s1600/G_ForesD.jpg", "G_ForesD")</f>
        <v>G_ForesD</v>
      </c>
      <c r="AE34" s="4" t="s">
        <v>171</v>
      </c>
      <c r="AF34" s="5"/>
      <c r="AG34" s="3" t="str">
        <f>HYPERLINK("https://4.bp.blogspot.com/-4-ES1SNMbHg/WiDdpdzbIjI/AAAAAAAABAE/dzu6s8D0IioysZC7dla70jeA1tkQpo1KwCLcBGAs/s1600/So_Waste.jpg", "So_Waste")</f>
        <v>So_Waste</v>
      </c>
      <c r="AH34" s="4"/>
      <c r="AI34" s="5"/>
      <c r="AJ34" s="3" t="str">
        <f>HYPERLINK("https://4.bp.blogspot.com/-TAn0ef3Q0mY/WiDgLuyoDuI/AAAAAAAABTQ/G41usV3Jpjc33-UDK2RqLJX4f7SXgszgwCLcBGAs/s1600/test1129.jpg", "test1129")</f>
        <v>test1129</v>
      </c>
      <c r="AK34" s="4" t="s">
        <v>205</v>
      </c>
      <c r="AL34" s="3" t="str">
        <f>HYPERLINK("https://1.bp.blogspot.com/-qDE3BJgksvg/WiRg0zepjAI/AAAAAAAABdg/0JXRAl-TNZojAqYO8dZAqTWpkcd9APuUwCLcBGAs/s1600/Gauntlet.jpg", "Gauntlet")</f>
        <v>Gauntlet</v>
      </c>
      <c r="AM34" s="4" t="s">
        <v>48</v>
      </c>
      <c r="AN34" s="9"/>
      <c r="AO34" s="31" t="s">
        <v>261</v>
      </c>
      <c r="AP34" s="4"/>
      <c r="AQ34" s="31"/>
    </row>
    <row r="35">
      <c r="A35" s="3" t="str">
        <f>HYPERLINK("https://2.bp.blogspot.com/-yxch7wYohkg/WiDdTLyr8YI/AAAAAAAAA8w/qhX4i98vVPYWnUYtiP-IkE1SDyekiYfVQCLcBGAs/s1600/RiverRun.jpg", "RiverRun")</f>
        <v>RiverRun</v>
      </c>
      <c r="B35" s="4"/>
      <c r="C35" s="3" t="str">
        <f>HYPERLINK("https://1.bp.blogspot.com/-yEvOcvqm7B0/WlVmQz745DI/AAAAAAAABqY/k4RJl2B8bcUG0OfTypBajjpZ-KlYSNM4wCLcBGAs/s1600/HGames.jpg", "HGames")</f>
        <v>HGames</v>
      </c>
      <c r="D35" s="4"/>
      <c r="E35" s="5" t="s">
        <v>29</v>
      </c>
      <c r="F35" s="10"/>
      <c r="G35" s="12"/>
      <c r="H35" s="7"/>
      <c r="I35" s="3" t="str">
        <f>HYPERLINK("https://3.bp.blogspot.com/-xCBVQRcmV-E/WiDbYQKPKKI/AAAAAAAAAqs/dqATkjQT-eUNxd66UU90Cxy3WHEXxkScwCLcBGAs/s1600/Camping2.jpg", "Camping2")</f>
        <v>Camping2</v>
      </c>
      <c r="J35" s="4" t="s">
        <v>31</v>
      </c>
      <c r="K35" s="5" t="s">
        <v>262</v>
      </c>
      <c r="L35" s="10"/>
      <c r="M35" s="13"/>
      <c r="N35" s="39"/>
      <c r="O35" s="10"/>
      <c r="P35" s="10"/>
      <c r="Q35" s="39"/>
      <c r="R35" s="3" t="str">
        <f>HYPERLINK("https://1.bp.blogspot.com/-2FGFkKYFaHg/WiDck7PhHdI/AAAAAAAAA2c/4zr8VJIZOKwZSssGdyWif27DEid6rcB0gCLcBGAs/s1600/KirChlge.jpg", "KirChlge")</f>
        <v>KirChlge</v>
      </c>
      <c r="S35" s="13" t="s">
        <v>44</v>
      </c>
      <c r="T35" s="39"/>
      <c r="U35" s="3" t="str">
        <f>HYPERLINK("https://4.bp.blogspot.com/-nsge045HZO8/WiDeEVohW5I/AAAAAAAABEA/fjBLxsIWjbMsYKor0nynDi5Tvydm-r9igCLcBGAs/s1600/barrel.jpg", "barrel")</f>
        <v>barrel</v>
      </c>
      <c r="V35" s="4" t="s">
        <v>57</v>
      </c>
      <c r="W35" s="7"/>
      <c r="X35" s="14" t="str">
        <f>HYPERLINK("https://1.bp.blogspot.com/--9WSTf8hLUA/WiDd8enUGmI/AAAAAAAABDM/YOCyxsv7QG0tziAav0k4rCx8jGVYmAuQQCLcBGAs/s1600/aimtrai2.jpg", "aimtrai2")</f>
        <v>aimtrai2</v>
      </c>
      <c r="Y35" s="15" t="s">
        <v>263</v>
      </c>
      <c r="Z35" s="7"/>
      <c r="AA35" s="3" t="str">
        <f>HYPERLINK("https://3.bp.blogspot.com/-huiZBv6nGxI/WiRg0usKVaI/AAAAAAAABdc/6i_y1DGH4R4ytfG4l2-yHXFJfgD5m7uAACLcBGAs/s1600/G_test.jpg", "G_test")</f>
        <v>G_test</v>
      </c>
      <c r="AB35" s="4" t="s">
        <v>164</v>
      </c>
      <c r="AC35" s="39"/>
      <c r="AD35" s="3" t="str">
        <f>HYPERLINK("https://3.bp.blogspot.com/-n8uf_1yfquQ/WiDcApXWZWI/AAAAAAAAAwk/dEPCWoXhqmEyH6opzYVDbNF9epiyQRfigCLcBGAs/s1600/G_Forest.jpg", "G_Forest")</f>
        <v>G_Forest</v>
      </c>
      <c r="AE35" s="4" t="s">
        <v>171</v>
      </c>
      <c r="AF35" s="5"/>
      <c r="AG35" s="3" t="str">
        <f>HYPERLINK("https://2.bp.blogspot.com/-XXAw6wXbIQc/WiDdqMnF0xI/AAAAAAAABAM/iIlwp7L02EwAk-Ay5R0wvF_2MKKFmozfwCLcBGAs/s1600/So_Woods.jpg", "So_Woods")</f>
        <v>So_Woods</v>
      </c>
      <c r="AH35" s="4"/>
      <c r="AI35" s="5"/>
      <c r="AJ35" s="3" t="str">
        <f>HYPERLINK("https://4.bp.blogspot.com/-j6E-e4BeZOA/WiDgXIqJQCI/AAAAAAAABU4/AVTi9aAATsEeJCtr9kFby6mVgDekYf9FQCLcBGAs/s1600/volcan.jpg", "volcan")</f>
        <v>volcan</v>
      </c>
      <c r="AK35" s="4" t="s">
        <v>48</v>
      </c>
      <c r="AL35" s="3" t="str">
        <f>HYPERLINK("https://2.bp.blogspot.com/--o12t0foWvg/WiRg0zZclfI/AAAAAAAABdk/sALo-_hCGBQkcfqLtWDr61YBRkEAeo-GACLcBGAs/s1600/GofD.jpg", "GofD")</f>
        <v>GofD</v>
      </c>
      <c r="AM35" s="4" t="s">
        <v>48</v>
      </c>
      <c r="AN35" s="9"/>
      <c r="AO35" s="31" t="s">
        <v>264</v>
      </c>
      <c r="AP35" s="4"/>
      <c r="AQ35" s="31"/>
    </row>
    <row r="36">
      <c r="A36" s="3" t="str">
        <f>HYPERLINK("https://3.bp.blogspot.com/-IeYWAdTJpws/WiDdtZcPStI/AAAAAAAABAw/n0u2BvlLdcM4J3zneaZT6wkYFHQwJAEDQCLcBGAs/s1600/StrongHd.jpg", "StrongHd")</f>
        <v>StrongHd</v>
      </c>
      <c r="B36" s="4" t="s">
        <v>87</v>
      </c>
      <c r="C36" s="3" t="str">
        <f>HYPERLINK("https://2.bp.blogspot.com/-zghcbC48Xjs/WiDca8fNaLI/AAAAAAAAA0g/NJ2WvJvHaUAphd0mI_es8lp02car0IvbACLcBGAs/s1600/HecOld.jpg", "HecOld")</f>
        <v>HecOld</v>
      </c>
      <c r="D36" s="4" t="s">
        <v>44</v>
      </c>
      <c r="E36" s="5" t="s">
        <v>265</v>
      </c>
      <c r="F36" s="10"/>
      <c r="G36" s="12"/>
      <c r="H36" s="7"/>
      <c r="I36" s="3" t="str">
        <f>HYPERLINK("https://3.bp.blogspot.com/-NdZWiiRIl6k/WiDbZD6mwII/AAAAAAAAAq4/RkeL6czeSK8Qv5NNRPVetnE7_k7iltzOACLcBGAs/s1600/Carnage.jpg", "Carnage")</f>
        <v>Carnage</v>
      </c>
      <c r="J36" s="4"/>
      <c r="K36" s="5" t="s">
        <v>29</v>
      </c>
      <c r="L36" s="10"/>
      <c r="M36" s="4"/>
      <c r="N36" s="39"/>
      <c r="O36" s="10"/>
      <c r="P36" s="10"/>
      <c r="Q36" s="39"/>
      <c r="R36" s="3" t="str">
        <f>HYPERLINK("https://4.bp.blogspot.com/-2z_XMNrBbkU/WiDcpQJnxGI/AAAAAAAAA3M/286OK0dC_2UP5Iv8RrTLPu9RezJ5lWDHwCLcBGAs/s1600/Lexicon.jpg", "Lexicon")</f>
        <v>Lexicon</v>
      </c>
      <c r="S36" s="4"/>
      <c r="T36" s="39"/>
      <c r="U36" s="3" t="str">
        <f>HYPERLINK("https://3.bp.blogspot.com/-jc-bk-4hEGI/Xlm-PYzNbDI/AAAAAAAAB20/1-LVJoDBOTcgTzOEa8t9VOliVxanTfyWwCLcBGAsYHQ/s1600/bio.jpg", "bio")
</f>
        <v>bio</v>
      </c>
      <c r="V36" s="4" t="s">
        <v>266</v>
      </c>
      <c r="W36" s="7"/>
      <c r="X36" s="14" t="str">
        <f>HYPERLINK("https://4.bp.blogspot.com/-1YIDPD0TitA/WiDd8w9-_AI/AAAAAAAABDQ/St_lBvl-pjYdbWAcx0pXyWQTRoTpwC5yACLcBGAs/s1600/aimtrai3.jpg", "aimtrai3")</f>
        <v>aimtrai3</v>
      </c>
      <c r="Y36" s="15" t="s">
        <v>267</v>
      </c>
      <c r="Z36" s="7"/>
      <c r="AA36" s="3" t="str">
        <f>HYPERLINK("https://3.bp.blogspot.com/-d7tnnHc3FMA/WiRg1smqoFI/AAAAAAAABds/Z5yvnAbsxhkI5OwH8lhVtTszE1Lw-a_3gCLcBGAs/s1600/Hacks.jpg", "Hacks")</f>
        <v>Hacks</v>
      </c>
      <c r="AB36" s="4"/>
      <c r="AC36" s="39"/>
      <c r="AD36" s="3" t="str">
        <f>HYPERLINK("https://1.bp.blogspot.com/-xgIVaHi0_6o/WiDcA5BTWjI/AAAAAAAAAwo/uP4GauzyPkAvNASe6WZw4rPx74fRtSb5ACLcBGAs/s1600/G_Foresz.jpg", "G_Foresz")</f>
        <v>G_Foresz</v>
      </c>
      <c r="AE36" s="4"/>
      <c r="AF36" s="5"/>
      <c r="AG36" s="28"/>
      <c r="AH36" s="28"/>
      <c r="AI36" s="5"/>
      <c r="AJ36" s="3" t="str">
        <f>HYPERLINK("https://2.bp.blogspot.com/-n_xKzrpozu8/WiDgXhECZAI/AAAAAAAABU8/mln6Ixd9zQIbNAkYB5nZtz0mGMTMMZJcQCLcBGAs/s1600/volcano.jpg", "volcano")</f>
        <v>volcano</v>
      </c>
      <c r="AK36" s="4" t="s">
        <v>47</v>
      </c>
      <c r="AL36" s="3" t="str">
        <f>HYPERLINK("https://1.bp.blogspot.com/-U9xa-nIP7wI/WiRg1T06O5I/AAAAAAAABdo/Bpl_YJbCKXks1v8flxbpGG-cqzdDGvV-ACLcBGAs/s1600/Golf.jpg", "Golf")</f>
        <v>Golf</v>
      </c>
      <c r="AM36" s="4" t="s">
        <v>268</v>
      </c>
      <c r="AN36" s="9"/>
      <c r="AO36" s="31" t="s">
        <v>269</v>
      </c>
      <c r="AP36" s="4" t="s">
        <v>270</v>
      </c>
      <c r="AQ36" s="31"/>
    </row>
    <row r="37">
      <c r="A37" s="3" t="str">
        <f>HYPERLINK("https://1.bp.blogspot.com/-tFctXdWpd_E/WiDeaezIlmI/AAAAAAAABGs/TQr-3ox1mVchK34KGINeN0XrNgKf56W5wCLcBGAs/s1600/conflict.jpg", "conflict")</f>
        <v>conflict</v>
      </c>
      <c r="B37" s="10"/>
      <c r="C37" s="3" t="str">
        <f>HYPERLINK("https://2.bp.blogspot.com/-01rvsa8k_ds/Wii41o2jvbI/AAAAAAAABo4/AT7VFAeWM_ADe4wjpkIven_HQ9z0X_WrgCLcBGAs/s1600/HvP.jpg", "HvP")</f>
        <v>HvP</v>
      </c>
      <c r="D37" s="13"/>
      <c r="E37" s="5"/>
      <c r="F37" s="28"/>
      <c r="G37" s="28"/>
      <c r="H37" s="39"/>
      <c r="I37" s="3" t="str">
        <f>HYPERLINK("https://1.bp.blogspot.com/-vp_pG4C-fsY/WiDbZ4f9UCI/AAAAAAAAArE/gIFeNgRD5V8iRuDz9cDk5DhvHj_YyBmUQCLcBGAs/s1600/Cemetery.jpg", "Cemetery")</f>
        <v>Cemetery</v>
      </c>
      <c r="J37" s="13"/>
      <c r="K37" s="5" t="s">
        <v>271</v>
      </c>
      <c r="L37" s="10"/>
      <c r="M37" s="4"/>
      <c r="N37" s="39"/>
      <c r="O37" s="10"/>
      <c r="P37" s="10"/>
      <c r="Q37" s="39"/>
      <c r="R37" s="40" t="str">
        <f>HYPERLINK("https://1.bp.blogspot.com/-J32eOTllp-8/WjcnhaK1frI/AAAAAAAABpM/9PrH5Z0loZAqiENmELTVahi26Vw_dyv4ACLcBGAs/s1600/NWtown.jpg", "NWtown")</f>
        <v>NWtown</v>
      </c>
      <c r="S37" s="4"/>
      <c r="T37" s="41" t="s">
        <v>272</v>
      </c>
      <c r="U37" s="3" t="str">
        <f>HYPERLINK("https://3.bp.blogspot.com/-zv74hXcCVkM/WiDeO66InXI/AAAAAAAABFA/uSOxH8lEY3M6GYxSNG6MBAAO5jC90HZUACLcBGAs/s1600/bounar.jpg", "bounar")</f>
        <v>bounar</v>
      </c>
      <c r="V37" s="4" t="s">
        <v>273</v>
      </c>
      <c r="W37" s="7"/>
      <c r="X37" s="14" t="str">
        <f>HYPERLINK("https://2.bp.blogspot.com/-ySPClty29ng/WiDd9DOM77I/AAAAAAAABDU/3wH9P_eMI_gYzXhCj5MbU5vJJ9z5hrMcACLcBGAs/s1600/aimtrain.jpg", "aimtrain")</f>
        <v>aimtrain</v>
      </c>
      <c r="Y37" s="18" t="s">
        <v>274</v>
      </c>
      <c r="Z37" s="39"/>
      <c r="AA37" s="3" t="str">
        <f>HYPERLINK("https://2.bp.blogspot.com/-6hTYFZc5yEs/WiRg85EWuGI/AAAAAAAABe8/o7EBVqtwbvc0-Kca1t1Dn5ltbSseddprwCLcBGAs/s1600/ManaBomb.jpg", "ManaBomb")</f>
        <v>ManaBomb</v>
      </c>
      <c r="AB37" s="4"/>
      <c r="AC37" s="7" t="s">
        <v>29</v>
      </c>
      <c r="AD37" s="3" t="str">
        <f>HYPERLINK("https://4.bp.blogspot.com/-sjjb9wY5hVg/WiDcBHaSXKI/AAAAAAAAAws/KQPnXLDDZFsG6hhyL6RKvQNTidbzp6x0wCLcBGAs/s1600/G_Fov.jpg", "G_Fov")</f>
        <v>G_Fov</v>
      </c>
      <c r="AE37" s="13"/>
      <c r="AF37" s="5"/>
      <c r="AG37" s="28"/>
      <c r="AH37" s="28"/>
      <c r="AI37" s="5"/>
      <c r="AJ37" s="3" t="str">
        <f>HYPERLINK("https://2.bp.blogspot.com/-cXKiUa7tKd0/WiDgewDGW1I/AAAAAAAABV0/ddLKuwx3aPMhDgTWGeWj9EPDwox_WQdGwCLcBGAs/s1600/xcastle.jpg", "xcastle")</f>
        <v>xcastle</v>
      </c>
      <c r="AK37" s="4" t="s">
        <v>48</v>
      </c>
      <c r="AL37" s="3" t="str">
        <f>HYPERLINK("https://2.bp.blogspot.com/-ilKj3mtdv-c/WiRg18fwomI/AAAAAAAABdw/QWvwt1vG_rQ-3RftQ11Q35A3uUmnfyk6gCLcBGAs/s1600/HuhSJ.jpg", "HuhSJ")</f>
        <v>HuhSJ</v>
      </c>
      <c r="AM37" s="4" t="s">
        <v>103</v>
      </c>
      <c r="AN37" s="9"/>
      <c r="AO37" s="31" t="s">
        <v>275</v>
      </c>
      <c r="AP37" s="4"/>
      <c r="AQ37" s="31"/>
    </row>
    <row r="38">
      <c r="A38" s="28"/>
      <c r="B38" s="10"/>
      <c r="C38" s="3" t="str">
        <f>HYPERLINK("https://2.bp.blogspot.com/-mtkF2tqWbUU/WiDce3auYaI/AAAAAAAAA1M/LepuSeN9njQIX6Uk8Hm8CqgpPwgoTEkywCLcBGAs/s1600/Ix.jpg", "Ix")</f>
        <v>Ix</v>
      </c>
      <c r="D38" s="13"/>
      <c r="E38" s="5" t="s">
        <v>276</v>
      </c>
      <c r="F38" s="28"/>
      <c r="G38" s="28"/>
      <c r="H38" s="39"/>
      <c r="I38" s="3" t="str">
        <f>HYPERLINK("https://3.bp.blogspot.com/-iviCu1oM4wg/XlR0PHC1HyI/AAAAAAAABzM/zkKCpaTKaqUCDh8UMUiaQrNFeJk-sIBxwCLcBGAsYHQ/s1600/ComEsc.jpg", "ComEsc")</f>
        <v>ComEsc</v>
      </c>
      <c r="J38" s="4" t="s">
        <v>277</v>
      </c>
      <c r="K38" s="5" t="s">
        <v>218</v>
      </c>
      <c r="L38" s="38"/>
      <c r="M38" s="4"/>
      <c r="N38" s="39"/>
      <c r="O38" s="38"/>
      <c r="P38" s="38"/>
      <c r="Q38" s="39"/>
      <c r="U38" s="3" t="str">
        <f>HYPERLINK("https://1.bp.blogspot.com/-ufykFVcPw48/WiDeP0pmVEI/AAAAAAAABFI/eJ1vzhkQ10oCYv9aqpk2qsU6rHc1yUstwCLcBGAs/s1600/bounce.jpg", "bounce")</f>
        <v>bounce</v>
      </c>
      <c r="V38" s="13" t="s">
        <v>278</v>
      </c>
      <c r="W38" s="7"/>
      <c r="X38" s="14" t="str">
        <f>HYPERLINK("https://3.bp.blogspot.com/-BsCrsARw2OM/WiDeOSMQ-5I/AAAAAAAABE8/WSryTPReE5oBINRR4teSHnM7IhlrfSdcACLcBGAs/s1600/boom.jpg", "boom")</f>
        <v>boom</v>
      </c>
      <c r="Y38" s="15"/>
      <c r="Z38" s="39"/>
      <c r="AA38" s="3" t="str">
        <f>HYPERLINK("https://4.bp.blogspot.com/-5lrrqxGNUE0/WiRg9ameqoI/AAAAAAAABfI/CSUuplgJT4MZOGOrSpiTgHFc0OjNwuZ6wCLcBGAs/s1600/Meetmap.jpg", "Meetmap")</f>
        <v>Meetmap</v>
      </c>
      <c r="AB38" s="4" t="s">
        <v>279</v>
      </c>
      <c r="AC38" s="39"/>
      <c r="AD38" s="3" t="str">
        <f>HYPERLINK("https://1.bp.blogspot.com/-m5iNuyNVO5g/Xlm-Mx2_mYI/AAAAAAAAB2M/4KsjjueC5lIWjkPseYbbe0xSaSsr2SfBwCLcBGAsYHQ/s1600/G_GETOUT.jpg", "G_GETOUT")
</f>
        <v>G_GETOUT</v>
      </c>
      <c r="AE38" s="4"/>
      <c r="AF38" s="5" t="s">
        <v>214</v>
      </c>
      <c r="AG38" s="28"/>
      <c r="AH38" s="28"/>
      <c r="AI38" s="5"/>
      <c r="AJ38" s="42" t="s">
        <v>280</v>
      </c>
      <c r="AL38" s="3" t="str">
        <f>HYPERLINK("https://4.bp.blogspot.com/-MFJCbZBb1HM/WiRg2CcJ8PI/AAAAAAAABd0/1w81kwqTDN8OxLxrwZkBjO3pqE_EZPFZACLcBGAs/s1600/IceBeach.jpg", "IceBeach")</f>
        <v>IceBeach</v>
      </c>
      <c r="AM38" s="4"/>
      <c r="AN38" s="9"/>
      <c r="AO38" s="31" t="s">
        <v>281</v>
      </c>
      <c r="AP38" s="4"/>
      <c r="AQ38" s="31"/>
    </row>
    <row r="39">
      <c r="A39" s="28"/>
      <c r="B39" s="10"/>
      <c r="C39" s="3" t="str">
        <f>HYPERLINK("https://2.bp.blogspot.com/-7h8gGCY3W7I/WiDcmgxaEzI/AAAAAAAAA20/w7UQihUZn0wX0Z2u93AYkzP-LgaEVQqoACLcBGAs/s1600/LOTDHec.jpg", "LOTDHec")</f>
        <v>LOTDHec</v>
      </c>
      <c r="D39" s="4" t="s">
        <v>44</v>
      </c>
      <c r="E39" s="5" t="s">
        <v>107</v>
      </c>
      <c r="F39" s="28"/>
      <c r="G39" s="28"/>
      <c r="H39" s="39"/>
      <c r="I39" s="3" t="str">
        <f>HYPERLINK("https://3.bp.blogspot.com/-Rm7bZbGCmRo/XlR0OyIYpdI/AAAAAAAABzI/SLSe0f5U2eAZRl063WjhALhq1PZcRLT2gCLcBGAsYHQ/s1600/ComPlus.jpg", "ComPlus")</f>
        <v>ComPlus</v>
      </c>
      <c r="J39" s="13"/>
      <c r="K39" s="5" t="s">
        <v>218</v>
      </c>
      <c r="L39" s="1"/>
      <c r="M39" s="4"/>
      <c r="N39" s="39"/>
      <c r="O39" s="1"/>
      <c r="P39" s="1"/>
      <c r="Q39" s="39"/>
      <c r="R39" s="14" t="str">
        <f>HYPERLINK("https://3.bp.blogspot.com/-X_7adiHVUFo/WiRhBGp54yI/AAAAAAAABf0/t3Iy43Vg_qc9xQkmqVB8O9zs6rlSPwS3gCLcBGAs/s1600/NewWorld.jpg", "NewWorld")</f>
        <v>NewWorld</v>
      </c>
      <c r="S39" s="4" t="s">
        <v>282</v>
      </c>
      <c r="T39" s="7"/>
      <c r="U39" s="3" t="str">
        <f>HYPERLINK("https://2.bp.blogspot.com/-kQAvobxuTVc/WiDeXgFBxQI/AAAAAAAABGI/AaViGTtVNOQpK95lW56XKUjujAHifPW8wCLcBGAs/s1600/checkers.jpg", "checkers")</f>
        <v>checkers</v>
      </c>
      <c r="V39" s="4"/>
      <c r="W39" s="7"/>
      <c r="X39" s="25" t="str">
        <f>HYPERLINK("https://1.bp.blogspot.com/-oNCYb13_coo/XASjE5ab5DI/AAAAAAAABt0/mtNuAozYNU0332YGn9G2rvhunyxE1UpvACLcBGAs/s1600/boss.jpg", "boss")</f>
        <v>boss</v>
      </c>
      <c r="Y39" s="18" t="s">
        <v>283</v>
      </c>
      <c r="Z39" s="7" t="s">
        <v>123</v>
      </c>
      <c r="AA39" s="3" t="str">
        <f>HYPERLINK("https://3.bp.blogspot.com/-QVE9VMo0-MI/WiRg99GKZZI/AAAAAAAABfM/_U8kHxrIqv8N6IllZaWVg2uDA-khiE0jQCLcBGAs/s1600/Men11.jpg", "Men11")</f>
        <v>Men11</v>
      </c>
      <c r="AB39" s="4"/>
      <c r="AC39" s="7" t="s">
        <v>276</v>
      </c>
      <c r="AD39" s="3" t="str">
        <f>HYPERLINK("https://1.bp.blogspot.com/-A8hZEK2NpJE/WiDcBIwpgsI/AAAAAAAAAww/bi_wCLGvDSUjtNC_jQeRA7O4EnO7An_GQCLcBGAs/s1600/G_Gga.jpg", "G_Gga")</f>
        <v>G_Gga</v>
      </c>
      <c r="AE39" s="4"/>
      <c r="AF39" s="5" t="s">
        <v>284</v>
      </c>
      <c r="AG39" s="28"/>
      <c r="AH39" s="28"/>
      <c r="AI39" s="5"/>
      <c r="AJ39" s="3" t="str">
        <f>HYPERLINK("https://4.bp.blogspot.com/-p-KTO7Rqvak/WiDd8Y3BF7I/AAAAAAAABDI/QLUnTRSvczAJQSQDvkFGOKc2hgyFkVoOwCLcBGAs/s1600/ai_est.jpg", "ai_est")</f>
        <v>ai_est</v>
      </c>
      <c r="AK39" s="4" t="s">
        <v>285</v>
      </c>
      <c r="AL39" s="3" t="str">
        <f>HYPERLINK("https://2.bp.blogspot.com/-i2qRZHOdLvs/WiRg2ajkH1I/AAAAAAAABd4/tkeWQS3I8skd7U9k0IFH4AbShpp6P_0tQCLcBGAs/s1600/IcyRiver.jpg", "IcyRiver")</f>
        <v>IcyRiver</v>
      </c>
      <c r="AM39" s="4"/>
      <c r="AN39" s="9"/>
      <c r="AO39" s="31" t="s">
        <v>286</v>
      </c>
      <c r="AP39" s="4" t="s">
        <v>287</v>
      </c>
      <c r="AQ39" s="31"/>
    </row>
    <row r="40">
      <c r="A40" s="28"/>
      <c r="B40" s="10"/>
      <c r="C40" s="3" t="str">
        <f>HYPERLINK("https://4.bp.blogspot.com/-8qwEMZT6Nfs/WiDcnFPzavI/AAAAAAAAA24/dkqFv5qMFCU7O7Hz3RhxL-sJOvryoFvjQCLcBGAs/s1600/LTension.jpg", "LTension")</f>
        <v>LTension</v>
      </c>
      <c r="D40" s="4" t="s">
        <v>288</v>
      </c>
      <c r="E40" s="5" t="s">
        <v>41</v>
      </c>
      <c r="F40" s="28"/>
      <c r="G40" s="28"/>
      <c r="H40" s="39"/>
      <c r="I40" s="3" t="str">
        <f>HYPERLINK("https://4.bp.blogspot.com/-Ik2IHYeitIs/WiDbb9Uu3mI/AAAAAAAAArY/rU0604K_nXoTJ7NJLpcjD_rypFK84WZ9gCLcBGAs/s1600/Combat.jpg", "Combat")</f>
        <v>Combat</v>
      </c>
      <c r="J40" s="13"/>
      <c r="K40" s="5" t="s">
        <v>289</v>
      </c>
      <c r="L40" s="10"/>
      <c r="M40" s="10"/>
      <c r="N40" s="39"/>
      <c r="O40" s="10"/>
      <c r="P40" s="10"/>
      <c r="Q40" s="39"/>
      <c r="R40" s="3" t="str">
        <f>HYPERLINK("https://4.bp.blogspot.com/-4j55MUFTD8k/XPxCGseZn_I/AAAAAAAABws/xSdSBWrqwNMAC7gZPKeZAZaz-hufi_oLQCLcBGAs/s1600/NoxWorld.jpg", "NoxWorld")</f>
        <v>NoxWorld</v>
      </c>
      <c r="S40" s="4" t="s">
        <v>19</v>
      </c>
      <c r="T40" s="7" t="s">
        <v>290</v>
      </c>
      <c r="U40" s="3" t="str">
        <f>HYPERLINK("https://2.bp.blogspot.com/--zWDQObf8XI/WiDeX2V20OI/AAAAAAAABGM/ix9O2wmgi-oAYNemf4n9axKc4jQtZXRaACLcBGAs/s1600/chess.jpg", "chess")</f>
        <v>chess</v>
      </c>
      <c r="V40" s="4" t="s">
        <v>291</v>
      </c>
      <c r="W40" s="7"/>
      <c r="X40" s="25" t="str">
        <f>HYPERLINK("https://4.bp.blogspot.com/-uRGiGJNxPbI/WiDeQK0zGJI/AAAAAAAABFQ/BYw4s1L6OVQyStf5UONoWZObm0fTjeeRwCLcBGAs/s1600/breakest.jpg", "breakest")</f>
        <v>breakest</v>
      </c>
      <c r="Y40" s="18" t="s">
        <v>31</v>
      </c>
      <c r="Z40" s="39"/>
      <c r="AA40" s="3" t="str">
        <f>HYPERLINK("https://1.bp.blogspot.com/-f9brU5YBDI0/WiRg_OOx9AI/AAAAAAAABfc/uv4_qsMT86AXhu6hayLIgu3FWK72VaMDACLcBGAs/s1600/Miro2.jpg", "Miro2")</f>
        <v>Miro2</v>
      </c>
      <c r="AB40" s="4"/>
      <c r="AC40" s="39"/>
      <c r="AD40" s="3" t="str">
        <f>HYPERLINK("https://3.bp.blogspot.com/-udC37w1r3-o/WiDcW1icPjI/AAAAAAAAAzo/-Sgjle7SCa8c-dpWBdL1OXYxxKe1C63jQCLcBGAs/s1600/G_ggga.jpg", "G_Ggga")</f>
        <v>G_Ggga</v>
      </c>
      <c r="AE40" s="4"/>
      <c r="AF40" s="5" t="s">
        <v>284</v>
      </c>
      <c r="AG40" s="28"/>
      <c r="AH40" s="28"/>
      <c r="AI40" s="5"/>
      <c r="AJ40" s="3" t="str">
        <f>HYPERLINK("https://3.bp.blogspot.com/-LANhEabkpq4/WiDeKJDc_tI/AAAAAAAABEo/5y73vLqpKiE-G2F2Y-Seg1NX0hex9hc_gCLcBGAs/s1600/blood.jpg", "blood")</f>
        <v>blood</v>
      </c>
      <c r="AK40" s="4" t="s">
        <v>285</v>
      </c>
      <c r="AL40" s="3" t="str">
        <f>HYPERLINK("https://1.bp.blogspot.com/-MprHE6vHbbI/WiRg2Vq2LEI/AAAAAAAABd8/ElCcS7GjDYcsNnuWp120-AgHmIACrnY9QCLcBGAs/s1600/JYRPG.jpg", "JYRPG")</f>
        <v>JYRPG</v>
      </c>
      <c r="AM40" s="4" t="s">
        <v>48</v>
      </c>
      <c r="AN40" s="9"/>
      <c r="AO40" s="31" t="s">
        <v>292</v>
      </c>
      <c r="AP40" s="4" t="s">
        <v>293</v>
      </c>
      <c r="AQ40" s="31"/>
    </row>
    <row r="41">
      <c r="A41" s="28"/>
      <c r="B41" s="10"/>
      <c r="C41" s="3" t="str">
        <f>HYPERLINK("https://3.bp.blogspot.com/-VTbiWNefPKU/WiDcnOZr8HI/AAAAAAAAA28/r9Ojvv21iOI_6tXFPBqXcUYm_-WPg5alACLcBGAs/s1600/LaRena.jpg", "LaRena")</f>
        <v>LaRena</v>
      </c>
      <c r="D41" s="13"/>
      <c r="E41" s="43"/>
      <c r="F41" s="28"/>
      <c r="G41" s="28"/>
      <c r="H41" s="39"/>
      <c r="I41" s="3" t="str">
        <f>HYPERLINK("https://4.bp.blogspot.com/-9gpsXwX4Eqc/WiDbd1A5xDI/AAAAAAAAAro/aCZ2B_Mt0Hw3JD_Qw6DDEnYhCc3Z35yZwCLcBGAs/s1600/DEXT2.jpg", "DEXT2")</f>
        <v>DEXT2</v>
      </c>
      <c r="J41" s="4" t="s">
        <v>31</v>
      </c>
      <c r="K41" s="44"/>
      <c r="L41" s="10"/>
      <c r="M41" s="10"/>
      <c r="N41" s="39"/>
      <c r="O41" s="14"/>
      <c r="P41" s="19"/>
      <c r="Q41" s="45"/>
      <c r="R41" s="3" t="str">
        <f>HYPERLINK("https://3.bp.blogspot.com/-XHnjYab890Y/WiDfkblrhsI/AAAAAAAABPM/W_vXbd9WJy0zPQlMG3E5_5wWMOzgOdGEgCLcBGAs/s1600/nzan.jpg", "Nzan")</f>
        <v>Nzan</v>
      </c>
      <c r="S41" s="4" t="s">
        <v>44</v>
      </c>
      <c r="T41" s="7" t="s">
        <v>157</v>
      </c>
      <c r="U41" s="3" t="str">
        <f>HYPERLINK("https://3.bp.blogspot.com/-kyWL6T2sm1g/WiDeazoxG3I/AAAAAAAABG0/zy1HbjOq-pAFMuW2IxlYT1TUAT4iNkVOQCLcBGAs/s1600/crazy.jpg", "crazy")</f>
        <v>crazy</v>
      </c>
      <c r="V41" s="4"/>
      <c r="W41" s="7"/>
      <c r="X41" s="14" t="str">
        <f>HYPERLINK("https://3.bp.blogspot.com/-ql0fD_KcCDg/WiDeb6DxvXI/AAAAAAAABHE/QxodFaor6nU5VnZGY1jiK4ys2d72aGZwgCLcBGAs/s1600/d5mirror.jpg", "d5mirror")</f>
        <v>d5mirror</v>
      </c>
      <c r="Y41" s="18" t="s">
        <v>294</v>
      </c>
      <c r="Z41" s="7" t="s">
        <v>41</v>
      </c>
      <c r="AA41" s="3" t="str">
        <f>HYPERLINK("https://2.bp.blogspot.com/-lzyrsZp9GT8/WiRg_IhX3EI/AAAAAAAABfg/PaFQ6EBA0hsJ1B5U3Zi9ogVibFp8Vg1UQCLcBGAs/s1600/NBoss.jpg", "NBoss")</f>
        <v>NBoss</v>
      </c>
      <c r="AB41" s="4"/>
      <c r="AC41" s="7" t="s">
        <v>157</v>
      </c>
      <c r="AD41" s="3" t="str">
        <f>HYPERLINK("https://4.bp.blogspot.com/-uQp9MdT5HbY/WiDcXKTLfAI/AAAAAAAAAzs/WGHJ_Qa4pSEvdzF-lRGsnc7LFzYaqPobwCLcBGAs/s1600/G_gggd.jpg", "G_Gggd")</f>
        <v>G_Gggd</v>
      </c>
      <c r="AE41" s="4"/>
      <c r="AF41" s="5" t="s">
        <v>284</v>
      </c>
      <c r="AG41" s="28"/>
      <c r="AH41" s="28"/>
      <c r="AI41" s="5"/>
      <c r="AJ41" s="3" t="str">
        <f>HYPERLINK("https://2.bp.blogspot.com/-iQzQee3kI0w/WiDeNurRurI/AAAAAAAABE4/-RnENHbVCjwEea0F18cpU1ARxECSAgCLgCLcBGAs/s1600/bonus.jpg", "bonus")</f>
        <v>bonus</v>
      </c>
      <c r="AK41" s="4" t="s">
        <v>285</v>
      </c>
      <c r="AL41" s="3" t="str">
        <f>HYPERLINK("https://3.bp.blogspot.com/-qMi-aKJdNk8/WiRg2s_jtrI/AAAAAAAABeA/Y3hMCz5pyNgEGgSHIQMfVlSf4tw1rErbACLcBGAs/s1600/JYasia.jpg", "JYasia")</f>
        <v>JYasia</v>
      </c>
      <c r="AM41" s="4"/>
      <c r="AN41" s="9"/>
      <c r="AO41" s="31" t="s">
        <v>295</v>
      </c>
      <c r="AP41" s="4" t="s">
        <v>296</v>
      </c>
      <c r="AQ41" s="31"/>
    </row>
    <row r="42">
      <c r="A42" s="28"/>
      <c r="B42" s="10"/>
      <c r="C42" s="3" t="str">
        <f>HYPERLINK("https://1.bp.blogspot.com/-tBzXU2vCtfo/WiDcnQAF7DI/AAAAAAAAA3A/NVJjuk2cX30lTE6i3YxJVqOMOxZMgMwdQCLcBGAs/s1600/Lab.jpg", "Lab")</f>
        <v>Lab</v>
      </c>
      <c r="D42" s="13"/>
      <c r="E42" s="43"/>
      <c r="F42" s="28"/>
      <c r="G42" s="28"/>
      <c r="H42" s="39"/>
      <c r="I42" s="3" t="str">
        <f>HYPERLINK("https://4.bp.blogspot.com/-6O2hJGCtzHE/WiDbfB3AOKI/AAAAAAAAAr4/byF2t-cglQY381CnmufvppWsB4GaJ9rHACLcBGAs/s1600/Deadland.jpg", "Deadland")</f>
        <v>Deadland</v>
      </c>
      <c r="J42" s="4" t="s">
        <v>44</v>
      </c>
      <c r="K42" s="5" t="s">
        <v>297</v>
      </c>
      <c r="L42" s="10"/>
      <c r="M42" s="10"/>
      <c r="N42" s="39"/>
      <c r="O42" s="10"/>
      <c r="P42" s="10"/>
      <c r="Q42" s="39"/>
      <c r="R42" s="3" t="str">
        <f>HYPERLINK("https://1.bp.blogspot.com/-AS5dMZ42ycs/WiDdQR6KI9I/AAAAAAAAA8U/826iSirjRV8uCobxQfGexykjQbZI_HMRgCLcBGAs/s1600/RCity.jpg", "RCity")</f>
        <v>RCity</v>
      </c>
      <c r="S42" s="4" t="s">
        <v>87</v>
      </c>
      <c r="T42" s="39"/>
      <c r="U42" s="3" t="str">
        <f>HYPERLINK("https://2.bp.blogspot.com/-4T8sMhnhXC0/WiDeeqXadHI/AAAAAAAABHo/YsSroBmNUr0G4Xgafh3_7CnW2YVLnYzzACLcBGAs/s1600/deserted.jpg", "deserted")</f>
        <v>deserted</v>
      </c>
      <c r="V42" s="4" t="s">
        <v>298</v>
      </c>
      <c r="W42" s="7"/>
      <c r="X42" s="14" t="str">
        <f>HYPERLINK("https://2.bp.blogspot.com/-_J0riSdyh0Q/WiDecFJgDnI/AAAAAAAABHI/txqVYKY9_Hkm1-LYcjWibdDjjDerpQ0rgCLcBGAs/s1600/dance.jpg", "dance")</f>
        <v>dance</v>
      </c>
      <c r="Y42" s="18" t="s">
        <v>299</v>
      </c>
      <c r="Z42" s="39"/>
      <c r="AA42" s="3" t="str">
        <f>HYPERLINK("https://3.bp.blogspot.com/-RjWVSVSOJV8/WiRg_WuzRJI/AAAAAAAABfk/E0TZZT-t2McFP4QIlms4Pgx7Wd9wXSG-wCLcBGAs/s1600/NOAN.jpg", "NOAN")</f>
        <v>NOAN</v>
      </c>
      <c r="AB42" s="4" t="s">
        <v>300</v>
      </c>
      <c r="AC42" s="39"/>
      <c r="AD42" s="3" t="str">
        <f>HYPERLINK("https://4.bp.blogspot.com/-RNE0h8PuP5g/XlqmArT_i9I/AAAAAAAAB4k/LmD3aXkMUmg9bKhZ6XlSRdxazF-Rm--ewCLcBGAsYHQ/s1600/G_Graves.jpg", "G_Graves")
</f>
        <v>G_Graves</v>
      </c>
      <c r="AE42" s="4"/>
      <c r="AF42" s="5" t="s">
        <v>123</v>
      </c>
      <c r="AG42" s="28"/>
      <c r="AH42" s="28"/>
      <c r="AI42" s="5"/>
      <c r="AJ42" s="3" t="str">
        <f>HYPERLINK("https://1.bp.blogspot.com/-OnkJtVnd90Q/WiDeZSSW4vI/AAAAAAAABGg/8x2bOKFwQlQPUQxW0AHvc-VMG86b5EtUgCLcBGAs/s1600/coin.jpg", "coin")</f>
        <v>coin</v>
      </c>
      <c r="AK42" s="4" t="s">
        <v>285</v>
      </c>
      <c r="AL42" s="3" t="str">
        <f>HYPERLINK("https://2.bp.blogspot.com/-FTnXCOvJZeg/WiRg3HuVMqI/AAAAAAAABeE/k_aDic3rYWQE07UgIM_vB2SNJRy-ur-ywCLcBGAs/s1600/JYebil.jpg", "JYebil")</f>
        <v>JYebil</v>
      </c>
      <c r="AM42" s="4"/>
      <c r="AN42" s="9"/>
      <c r="AO42" s="31" t="s">
        <v>301</v>
      </c>
      <c r="AP42" s="4"/>
      <c r="AQ42" s="31"/>
    </row>
    <row r="43">
      <c r="A43" s="28"/>
      <c r="B43" s="10"/>
      <c r="C43" s="3" t="str">
        <f>HYPERLINK("https://2.bp.blogspot.com/-qNEDVvEtkGk/WiDcpmFoFFI/AAAAAAAAA3U/VAmViIYHSHwMc0SOi8Yt7D3_tSPWtkrGQCLcBGAs/s1600/Lithn1.jpg", "Lithn1")</f>
        <v>Lithn1</v>
      </c>
      <c r="D43" s="4" t="s">
        <v>302</v>
      </c>
      <c r="E43" s="43"/>
      <c r="F43" s="28"/>
      <c r="G43" s="28"/>
      <c r="H43" s="39"/>
      <c r="I43" s="3" t="str">
        <f>HYPERLINK("https://3.bp.blogspot.com/-j_Ydd1FOzgQ/WiDbigmimZI/AAAAAAAAAsQ/lIsev9RN2CUQBR3jhnaMA-0yIjxnMAeFQCLcBGAs/s1600/Demono.jpg", "Demono")</f>
        <v>Demono</v>
      </c>
      <c r="J43" s="4" t="s">
        <v>303</v>
      </c>
      <c r="K43" s="44"/>
      <c r="L43" s="28"/>
      <c r="M43" s="28"/>
      <c r="N43" s="39"/>
      <c r="O43" s="38"/>
      <c r="P43" s="38"/>
      <c r="Q43" s="39"/>
      <c r="R43" s="3" t="str">
        <f>HYPERLINK("https://3.bp.blogspot.com/-dzfMlltU7pY/WiDdRIhVxeI/AAAAAAAAA8c/kWx23qUGS-onnlWXjOR3YzAG-jESQVFVACLcBGAs/s1600/RPGru.jpg", "RPGru")</f>
        <v>RPGru</v>
      </c>
      <c r="S43" s="4" t="s">
        <v>130</v>
      </c>
      <c r="T43" s="39"/>
      <c r="U43" s="3" t="str">
        <f>HYPERLINK("https://3.bp.blogspot.com/-TNi2FixNKEU/WiDegXdeDgI/AAAAAAAABH4/dMpW2TlLJs4_l3yj8V6Mm3GKXeen4OCuwCLcBGAs/s1600/dodgebal.jpg", "dodgebal")</f>
        <v>dodgebal</v>
      </c>
      <c r="V43" s="4"/>
      <c r="W43" s="7"/>
      <c r="X43" s="14" t="str">
        <f>HYPERLINK("https://1.bp.blogspot.com/-_Wmvtnduw2o/Xlm-PpmqQCI/AAAAAAAAB28/Vc0sSixDE3oOPpqMDbApgZgDtgb8U9sawCLcBGAsYHQ/s1600/estside.jpg", "estside")
</f>
        <v>estside</v>
      </c>
      <c r="Y43" s="15" t="s">
        <v>304</v>
      </c>
      <c r="Z43" s="7"/>
      <c r="AA43" s="3" t="str">
        <f>HYPERLINK("https://1.bp.blogspot.com/-K0dNX1V4y6s/WiRg_0cp1MI/AAAAAAAABfo/i5gX8ZwQdRkj-g2BDYTceZn0hISaeTVmgCLcBGAs/s1600/NPCTest.jpg", "NPCTest")</f>
        <v>NPCTest</v>
      </c>
      <c r="AB43" s="4"/>
      <c r="AC43" s="39"/>
      <c r="AD43" s="3" t="str">
        <f>HYPERLINK("https://4.bp.blogspot.com/-y1rX66HOGcc/XlqmBxlAuKI/AAAAAAAAB4w/SLd_zXl2ragtb9RT0Nwbu0NqF8w65VskQCLcBGAsYHQ/s1600/G_House.jpg", "G_House")
</f>
        <v>G_House</v>
      </c>
      <c r="AE43" s="4"/>
      <c r="AF43" s="5" t="s">
        <v>123</v>
      </c>
      <c r="AG43" s="28"/>
      <c r="AH43" s="28"/>
      <c r="AI43" s="5"/>
      <c r="AJ43" s="3" t="str">
        <f>HYPERLINK("https://3.bp.blogspot.com/-eR2TMlqJHjI/WiDeaUFkGwI/AAAAAAAABGw/K8sbJlonPkU1h950DmEin50KchV5dY37gCLcBGAs/s1600/control.jpg", "control")</f>
        <v>control</v>
      </c>
      <c r="AK43" s="4" t="s">
        <v>285</v>
      </c>
      <c r="AL43" s="3" t="str">
        <f>HYPERLINK("https://4.bp.blogspot.com/-85R3ETgA_28/WiRg3cSkoiI/AAAAAAAABeI/TXFxdgMFoX0ilowI0vNdsKI7o1XhHmQ_ACLcBGAs/s1600/JYrom.jpg", "JYrom")</f>
        <v>JYrom</v>
      </c>
      <c r="AM43" s="4"/>
      <c r="AN43" s="9"/>
      <c r="AO43" s="31" t="s">
        <v>305</v>
      </c>
      <c r="AP43" s="4" t="s">
        <v>143</v>
      </c>
      <c r="AQ43" s="31"/>
    </row>
    <row r="44">
      <c r="A44" s="28"/>
      <c r="B44" s="10"/>
      <c r="C44" s="3" t="str">
        <f>HYPERLINK("https://1.bp.blogspot.com/--JEYuglDyW8/WiDcqd7OFDI/AAAAAAAAA3c/nRMQOaBYJ4cJDKAGTU-gjE9C1hYT4S9UgCLcBGAs/s1600/Luckspin.jpg", "Luckspin")</f>
        <v>Luckspin</v>
      </c>
      <c r="D44" s="13"/>
      <c r="E44" s="5" t="s">
        <v>236</v>
      </c>
      <c r="F44" s="28"/>
      <c r="G44" s="28"/>
      <c r="H44" s="39"/>
      <c r="I44" s="3" t="str">
        <f>HYPERLINK("https://2.bp.blogspot.com/-WVAmqCSB_A4/WiDbnVB0buI/AAAAAAAAAs0/MWvPLjRPtl4oGU0iB5JVv41Mt1WceLUfACLcBGAs/s1600/DunmirII.jpg", "DunmirII")</f>
        <v>DunmirII</v>
      </c>
      <c r="J44" s="4"/>
      <c r="K44" s="44"/>
      <c r="L44" s="28"/>
      <c r="M44" s="28"/>
      <c r="N44" s="39"/>
      <c r="O44" s="1"/>
      <c r="P44" s="1"/>
      <c r="Q44" s="39"/>
      <c r="R44" s="3" t="str">
        <f>HYPERLINK("https://4.bp.blogspot.com/-KuU5fLSV5NY/WiDdXQb_VnI/AAAAAAAAA9o/4gY5ptHEfVUtwIGPxJQrsJoX9GM1TJaoACLcBGAs/s1600/Sbich.jpg", "Sbich")</f>
        <v>Sbich</v>
      </c>
      <c r="S44" s="4" t="s">
        <v>91</v>
      </c>
      <c r="T44" s="39"/>
      <c r="U44" s="46" t="str">
        <f>HYPERLINK("https://3.bp.blogspot.com/-XJxO39wQy_M/WiDemXyKJcI/AAAAAAAABI0/42dMlZDqZb4p30TRPaGt7hmpQrvresXjwCLcBGAs/s1600/escape.jpg", "escape")</f>
        <v>escape</v>
      </c>
      <c r="V44" s="4" t="s">
        <v>109</v>
      </c>
      <c r="W44" s="7"/>
      <c r="X44" s="14" t="str">
        <f>HYPERLINK("https://3.bp.blogspot.com/--X4xoxfZ7PQ/Xlm-P_5SAbI/AAAAAAAAB3A/Wt6cThWrbjs7CsQ1vmHDczxPtWIfIMwzQCLcBGAsYHQ/s1600/fallest.jpg", "fallest")</f>
        <v>fallest</v>
      </c>
      <c r="Y44" s="15" t="s">
        <v>304</v>
      </c>
      <c r="Z44" s="7" t="s">
        <v>107</v>
      </c>
      <c r="AA44" s="3" t="str">
        <f>HYPERLINK("https://1.bp.blogspot.com/-0WXkIM74fzs/WiRhAqBuzNI/AAAAAAAABfw/QuoBJEzRw_ofo3KdsNt9kRIZRdtNYBiUgCLcBGAs/s1600/NewMap.jpg", "NewMap")</f>
        <v>NewMap</v>
      </c>
      <c r="AB44" s="4"/>
      <c r="AC44" s="7" t="s">
        <v>29</v>
      </c>
      <c r="AD44" s="3" t="str">
        <f>HYPERLINK("https://2.bp.blogspot.com/-nPu8-V_Nn9Y/WiDcDF62FcI/AAAAAAAAAw4/pAARrCXGAWIaNheK4Noud8aclOkb0JZfACLcBGAs/s1600/G_Huca.jpg", "G_Huca")</f>
        <v>G_Huca</v>
      </c>
      <c r="AE44" s="4"/>
      <c r="AF44" s="43"/>
      <c r="AG44" s="28"/>
      <c r="AH44" s="28"/>
      <c r="AI44" s="5"/>
      <c r="AJ44" s="10" t="s">
        <v>306</v>
      </c>
      <c r="AK44" s="4" t="s">
        <v>307</v>
      </c>
      <c r="AL44" s="3" t="str">
        <f>HYPERLINK("https://2.bp.blogspot.com/-0KEo7lKYVMM/WiRg3pzLOCI/AAAAAAAABeM/4uP2-zVRzAYcqUP9q3M721O4UDv69iYmQCLcBGAs/s1600/JYtest2.jpg", "JYtest2")</f>
        <v>JYtest2</v>
      </c>
      <c r="AM44" s="4" t="s">
        <v>36</v>
      </c>
      <c r="AN44" s="9"/>
      <c r="AO44" s="31" t="s">
        <v>308</v>
      </c>
      <c r="AP44" s="4" t="s">
        <v>51</v>
      </c>
      <c r="AQ44" s="31"/>
    </row>
    <row r="45">
      <c r="A45" s="28"/>
      <c r="B45" s="10"/>
      <c r="C45" s="3" t="str">
        <f>HYPERLINK("https://1.bp.blogspot.com/-iid6kE2Cl4I/WiDcuTXx5dI/AAAAAAAAA4E/hJuaYv3HXP4AuZ6KMPWPrfyyscIwrKeFQCLcBGAs/s1600/MicroIH.jpg", "MicroIH")</f>
        <v>MicroIH</v>
      </c>
      <c r="D45" s="4" t="s">
        <v>302</v>
      </c>
      <c r="E45" s="5" t="s">
        <v>41</v>
      </c>
      <c r="F45" s="28"/>
      <c r="G45" s="28"/>
      <c r="H45" s="39"/>
      <c r="I45" s="3" t="str">
        <f>HYPERLINK("https://3.bp.blogspot.com/-8tAj_qVexkk/WiDbqneq9BI/AAAAAAAAAtQ/nhk9X3tm3JwGlWSeRndP52mcqYfBOT9NgCLcBGAs/s1600/EndTime.jpg", "EndTime")</f>
        <v>EndTime</v>
      </c>
      <c r="J45" s="4" t="s">
        <v>44</v>
      </c>
      <c r="K45" s="5" t="s">
        <v>60</v>
      </c>
      <c r="L45" s="28"/>
      <c r="M45" s="28"/>
      <c r="N45" s="39"/>
      <c r="O45" s="10"/>
      <c r="P45" s="10"/>
      <c r="Q45" s="39"/>
      <c r="R45" s="3" t="str">
        <f>HYPERLINK("https://2.bp.blogspot.com/-F7s5axDue-E/WiDdYRZnWOI/AAAAAAAAA90/e09R92cpkdAWlu_TwBhoGL3tXIU5e9ooACLcBGAs/s1600/ShitTavn.jpg", "ShitTavn")</f>
        <v>ShitTavn</v>
      </c>
      <c r="S45" s="4"/>
      <c r="T45" s="39"/>
      <c r="U45" s="3" t="str">
        <f>HYPERLINK("https://1.bp.blogspot.com/-tmQB1IyWSUI/Xlm-RsBbx9I/AAAAAAAAB3Q/FKF40X68f0IEwiYmKJvD6RfbpBNC1rEqQCLcBGAsYHQ/s1600/larboss.jpg", "larboss")</f>
        <v>larboss</v>
      </c>
      <c r="V45" s="4" t="s">
        <v>309</v>
      </c>
      <c r="W45" s="39"/>
      <c r="X45" s="25" t="str">
        <f>HYPERLINK("https://2.bp.blogspot.com/-ItrLc3nD13M/Xlm-QTuiDmI/AAAAAAAAB3E/_vyXjEnS83sGbkFdBy3DN_lSg5PIuyLqQCLcBGAsYHQ/s1600/hidden.jpg", "hidden")
</f>
        <v>hidden</v>
      </c>
      <c r="Y45" s="18" t="s">
        <v>310</v>
      </c>
      <c r="Z45" s="7" t="s">
        <v>65</v>
      </c>
      <c r="AA45" s="3" t="str">
        <f>HYPERLINK("https://1.bp.blogspot.com/-lfBhjyiLcZA/WiRhBIZuuOI/AAAAAAAABf4/qgYlo7P3RAkiip9HQ8WeVzP3sP5AH8KtgCLcBGAs/s1600/Nhidden.jpg", "Nhidden")</f>
        <v>Nhidden</v>
      </c>
      <c r="AB45" s="4"/>
      <c r="AC45" s="39"/>
      <c r="AD45" s="3" t="str">
        <f>HYPERLINK("https://3.bp.blogspot.com/-dgCatejFPFU/WiDcDm5u4nI/AAAAAAAAAxA/ZuT1enCciY0gG61wyQ2YR_j1fxPLpZ-8gCLcBGAs/s1600/G_Huca2.jpg", "G_Huca2")</f>
        <v>G_Huca2</v>
      </c>
      <c r="AE45" s="4"/>
      <c r="AF45" s="43"/>
      <c r="AG45" s="28"/>
      <c r="AH45" s="28"/>
      <c r="AI45" s="5"/>
      <c r="AJ45" s="3" t="str">
        <f>HYPERLINK("https://4.bp.blogspot.com/-K71lMR9h7iw/WiDeo45pIlI/AAAAAAAABJE/-UOR7S8u4MceS9TKZk9m0Xh9ihQ6M5h0wCLcBGAs/s1600/fallest.jpg", "fallest")</f>
        <v>fallest</v>
      </c>
      <c r="AK45" s="4" t="s">
        <v>285</v>
      </c>
      <c r="AL45" s="3" t="str">
        <f>HYPERLINK("https://4.bp.blogspot.com/-x2yEtOHtv6A/WiRg3xIi7lI/AAAAAAAABeQ/y_8dY1hVmos8CSlKTm4PhpLMd5HkyfQawCLcBGAs/s1600/JYware.jpg", "JYware")</f>
        <v>JYware</v>
      </c>
      <c r="AM45" s="4"/>
      <c r="AN45" s="9"/>
      <c r="AO45" s="31" t="s">
        <v>311</v>
      </c>
      <c r="AP45" s="4"/>
      <c r="AQ45" s="31"/>
    </row>
    <row r="46">
      <c r="A46" s="28"/>
      <c r="B46" s="10"/>
      <c r="C46" s="3" t="str">
        <f>HYPERLINK("https://3.bp.blogspot.com/-hVimbEYSjK0/WiDcwzLr97I/AAAAAAAAA4M/CcCw24zNC8gOiFkUhC5CPqqq7sFP7tQ5gCLcBGAs/s1600/MicroWar.jpg", "MicroWar")</f>
        <v>MicroWar</v>
      </c>
      <c r="D46" s="4" t="s">
        <v>44</v>
      </c>
      <c r="E46" s="43"/>
      <c r="F46" s="28"/>
      <c r="G46" s="28"/>
      <c r="H46" s="39"/>
      <c r="I46" s="3" t="str">
        <f>HYPERLINK("https://2.bp.blogspot.com/-kxmyy-nyziA/WiDbsT2mfYI/AAAAAAAAAtg/w9KRLr3o67gw4qX9e4LXvQrm1nUmb_r8QCLcBGAs/s1600/Epidemic.jpg", "Epidemic")</f>
        <v>Epidemic</v>
      </c>
      <c r="J46" s="4" t="s">
        <v>312</v>
      </c>
      <c r="K46" s="5" t="s">
        <v>313</v>
      </c>
      <c r="L46" s="28"/>
      <c r="M46" s="28"/>
      <c r="N46" s="39"/>
      <c r="O46" s="10"/>
      <c r="P46" s="10"/>
      <c r="Q46" s="39"/>
      <c r="R46" s="3" t="str">
        <f>HYPERLINK("https://4.bp.blogspot.com/-I623JgrxWzg/WiDd0AtfGEI/AAAAAAAABBs/8XHbEs8AaUkF6z-edrWWuOg1DTRIoylGwCLcBGAs/s1600/UN_ATP.jpg", "UN_ATP")</f>
        <v>UN_ATP</v>
      </c>
      <c r="S46" s="4" t="s">
        <v>314</v>
      </c>
      <c r="T46" s="39"/>
      <c r="U46" s="3" t="str">
        <f>HYPERLINK("https://3.bp.blogspot.com/-EdZVbND2EKQ/WiDfSPRbVxI/AAAAAAAABNg/_b9ltS6aDm4StY54Y3cKK14nF14f3VznQCLcBGAs/s1600/minigame.jpg", "minigame")</f>
        <v>minigame</v>
      </c>
      <c r="V46" s="4" t="s">
        <v>315</v>
      </c>
      <c r="W46" s="39"/>
      <c r="X46" s="25" t="str">
        <f>HYPERLINK("https://2.bp.blogspot.com/-K5vROoOLOnI/WiDe5xRJ9QI/AAAAAAAABLE/Y4SiV-FM0QYhxOmgGzoh1UHju7dVhfyJwCLcBGAs/s1600/icetate.jpg", "icetate")</f>
        <v>icetate</v>
      </c>
      <c r="Y46" s="18" t="s">
        <v>304</v>
      </c>
      <c r="Z46" s="39"/>
      <c r="AA46" s="3" t="str">
        <f>HYPERLINK("https://2.bp.blogspot.com/-N4-aJVLZUps/XAOBznszeSI/AAAAAAAABsU/8NeCJi-U8z8fDm1L72OG7jZ2ooo-e9IrgCLcBGAs/s1600/Nhunt.jpg", "Nhunt")</f>
        <v>Nhunt</v>
      </c>
      <c r="AB46" s="4" t="s">
        <v>316</v>
      </c>
      <c r="AC46" s="7" t="s">
        <v>157</v>
      </c>
      <c r="AD46" s="3" t="str">
        <f>HYPERLINK("https://3.bp.blogspot.com/-D1eaLbP372c/WiDcD0-DyRI/AAAAAAAAAxE/VmcBYA6_tCEmn_V36dcZTsGSbwI4MQKNQCLcBGAs/s1600/G_KirQ.jpg", "G_KirQ")</f>
        <v>G_KirQ</v>
      </c>
      <c r="AE46" s="4"/>
      <c r="AF46" s="43"/>
      <c r="AG46" s="28"/>
      <c r="AH46" s="28"/>
      <c r="AI46" s="5"/>
      <c r="AJ46" s="10" t="s">
        <v>317</v>
      </c>
      <c r="AK46" s="4" t="s">
        <v>285</v>
      </c>
      <c r="AL46" s="3" t="str">
        <f>HYPERLINK("https://1.bp.blogspot.com/-99xvz_YTQUc/WiRg347dH-I/AAAAAAAABeU/mIS4FECUsSMFr6uoQ0u5OcO5by-fU3l0wCLcBGAs/s1600/JYzep.jpg", "JYzep")</f>
        <v>JYzep</v>
      </c>
      <c r="AM46" s="4"/>
      <c r="AN46" s="9"/>
      <c r="AO46" s="31" t="s">
        <v>318</v>
      </c>
      <c r="AP46" s="4"/>
      <c r="AQ46" s="31"/>
    </row>
    <row r="47">
      <c r="A47" s="28"/>
      <c r="B47" s="10"/>
      <c r="C47" s="3" t="str">
        <f>HYPERLINK("https://2.bp.blogspot.com/-hwMCNO2XQGU/WiDcxOEbu0I/AAAAAAAAA4U/HsdMupqAgastM6tHlIvWidDJtLl2P6opgCLcBGAs/s1600/MindGame.jpg", "MindGame")</f>
        <v>MindGame</v>
      </c>
      <c r="D47" s="4" t="s">
        <v>44</v>
      </c>
      <c r="E47" s="43"/>
      <c r="F47" s="28"/>
      <c r="G47" s="28"/>
      <c r="H47" s="39"/>
      <c r="I47" s="3" t="str">
        <f>HYPERLINK("https://1.bp.blogspot.com/-q7YIH4wcpBc/WiDbtMQaYTI/AAAAAAAAAto/N-VNqfOu-l8jl_B8NgNk9RE0A8TiMvF1QCLcBGAs/s1600/EsHT2.jpg", "EsHT2")</f>
        <v>EsHT2</v>
      </c>
      <c r="J47" s="4"/>
      <c r="K47" s="5" t="s">
        <v>319</v>
      </c>
      <c r="L47" s="28"/>
      <c r="M47" s="28"/>
      <c r="N47" s="39"/>
      <c r="O47" s="10"/>
      <c r="P47" s="10"/>
      <c r="Q47" s="39"/>
      <c r="R47" s="3" t="str">
        <f>HYPERLINK("https://2.bp.blogspot.com/-lbiI03zWmng/WiDd0jtA15I/AAAAAAAABBw/_N8-TimVxDcWPrxPE4biDZ3yKMEq878VQCLcBGAs/s1600/UN_FOR.jpg", "UN_FOR")</f>
        <v>UN_FOR</v>
      </c>
      <c r="S47" s="4"/>
      <c r="T47" s="39"/>
      <c r="U47" s="3" t="str">
        <f>HYPERLINK("https://1.bp.blogspot.com/-JqZBm1FE3UM/WiDfUUZV4ZI/AAAAAAAABN0/de6pvjSFTJoLXZwYCAhB0YER0VziW4KIQCLcBGAs/s1600/mobarena.jpg", "mobarena")</f>
        <v>mobarena</v>
      </c>
      <c r="V47" s="4" t="s">
        <v>130</v>
      </c>
      <c r="W47" s="39"/>
      <c r="X47" s="14" t="str">
        <f>HYPERLINK("https://3.bp.blogspot.com/-RXaHoiBc5Rk/WiDfKdUq8uI/AAAAAAAABMw/Eacl1gN-VokwkRvJdQ-TYo8GpGr-CR2dgCLcBGAs/s1600/magic.jpg", "magic")</f>
        <v>magic</v>
      </c>
      <c r="Y47" s="18" t="s">
        <v>320</v>
      </c>
      <c r="Z47" s="39"/>
      <c r="AA47" s="3" t="str">
        <f>HYPERLINK("https://4.bp.blogspot.com/-ry3NHvAh4W8/WiRhB9C3EaI/AAAAAAAABgA/u3VqS26_u-ApsXZ_Wzm_8Cuxlvqi4QPpACLcBGAs/s1600/Nnothing.jpg", "Nnothing")</f>
        <v>Nnothing</v>
      </c>
      <c r="AB47" s="4" t="s">
        <v>321</v>
      </c>
      <c r="AC47" s="7" t="s">
        <v>157</v>
      </c>
      <c r="AD47" s="3" t="str">
        <f>HYPERLINK("https://3.bp.blogspot.com/-0yMxZsdsujE/WiDcD13iY0I/AAAAAAAAAxI/XoiTuHc1VgEVF43LE8TJqf_Uo_ouT2JOgCLcBGAs/s1600/G_LOD.jpg", "G_LOD")</f>
        <v>G_LOD</v>
      </c>
      <c r="AE47" s="4"/>
      <c r="AF47" s="43"/>
      <c r="AG47" s="28"/>
      <c r="AH47" s="28"/>
      <c r="AI47" s="5"/>
      <c r="AJ47" s="3" t="str">
        <f>HYPERLINK("https://4.bp.blogspot.com/-O12gmoulgwQ/WiDeyDzeHcI/AAAAAAAABKE/LlVJ6sj2-PA0PDq1xhx4LRIA5JC5pkhIQCLcBGAs/s1600/generate.jpg", "generate")</f>
        <v>generate</v>
      </c>
      <c r="AK47" s="4" t="s">
        <v>285</v>
      </c>
      <c r="AL47" s="3" t="str">
        <f>HYPERLINK("https://2.bp.blogspot.com/-NIyoNWyGXoc/WiRg4ka40ZI/AAAAAAAABeY/NiqEYQMD7NE4TPMUDyjNeDSd9xLVUzBWgCLcBGAs/s1600/Jando10.jpg", "Jando10")</f>
        <v>Jando10</v>
      </c>
      <c r="AM47" s="4" t="s">
        <v>103</v>
      </c>
      <c r="AN47" s="9"/>
      <c r="AO47" s="31" t="s">
        <v>322</v>
      </c>
      <c r="AP47" s="4" t="s">
        <v>323</v>
      </c>
      <c r="AQ47" s="31"/>
    </row>
    <row r="48">
      <c r="A48" s="28"/>
      <c r="B48" s="47"/>
      <c r="C48" s="3" t="str">
        <f>HYPERLINK("https://1.bp.blogspot.com/-bwCVrW3a81s/WiDc3O5BuFI/AAAAAAAAA5E/AuKVoY8SaKg91_QqiSOvUaMe4WdQN_XZQCLcBGAs/s1600/Mucrypt.jpg", "Mucrypt")</f>
        <v>Mucrypt</v>
      </c>
      <c r="D48" s="13"/>
      <c r="E48" s="43"/>
      <c r="F48" s="28"/>
      <c r="G48" s="28"/>
      <c r="H48" s="39"/>
      <c r="I48" s="3" t="str">
        <f>HYPERLINK("https://2.bp.blogspot.com/-lDVIQBzmvk8/WiDenwrK30I/AAAAAAAABJA/mMqiuI0C9REBMqLwbWJZRDS2bO4gnmtOQCLcBGAs/s1600/eu_resp.jpg", "Eu_Resp")</f>
        <v>Eu_Resp</v>
      </c>
      <c r="J48" s="4" t="s">
        <v>324</v>
      </c>
      <c r="K48" s="5" t="s">
        <v>325</v>
      </c>
      <c r="L48" s="28"/>
      <c r="M48" s="28"/>
      <c r="N48" s="39"/>
      <c r="O48" s="10"/>
      <c r="P48" s="10"/>
      <c r="Q48" s="39"/>
      <c r="R48" s="3" t="str">
        <f>HYPERLINK("https://4.bp.blogspot.com/-V5qlT0P47iY/WiDd1bpxl0I/AAAAAAAABB4/kCniTGtP7_wBnrL_P-X59wBU1s2n87GdgCLcBGAs/s1600/Valencis.jpg", "Valencis")</f>
        <v>Valencis</v>
      </c>
      <c r="S48" s="4" t="s">
        <v>98</v>
      </c>
      <c r="T48" s="39"/>
      <c r="U48" s="3" t="str">
        <f>HYPERLINK("https://4.bp.blogspot.com/-hqiBU_paTkk/WiDfU3zmH5I/AAAAAAAABN4/dVLlVWnPlfs1JHxzkLllb4JWZuKp_tZXQCLcBGAs/s1600/mobarna1.jpg", "mobarna1")</f>
        <v>mobarna1</v>
      </c>
      <c r="V48" s="4" t="s">
        <v>130</v>
      </c>
      <c r="W48" s="39"/>
      <c r="X48" s="14" t="str">
        <f>HYPERLINK("https://4.bp.blogspot.com/-H9iNZ4vP-p4/WiDfSo0KmaI/AAAAAAAABNk/4WQtFGKFiWkbjNrorBxvhsQ9dCTejYwQwCLcBGAs/s1600/mirror.jpg", "mirror")</f>
        <v>mirror</v>
      </c>
      <c r="Y48" s="26"/>
      <c r="Z48" s="7" t="s">
        <v>107</v>
      </c>
      <c r="AA48" s="3" t="str">
        <f>HYPERLINK("https://3.bp.blogspot.com/-ovf_w0YKaIk/WiRhDQodWwI/AAAAAAAABgM/FnjA7hG9ckkHv6mC4keNABlV4eWQorWHwCLcBGAs/s1600/Nshock.jpg", "Nshock")</f>
        <v>Nshock</v>
      </c>
      <c r="AB48" s="4" t="s">
        <v>326</v>
      </c>
      <c r="AC48" s="7" t="s">
        <v>157</v>
      </c>
      <c r="AD48" s="3" t="str">
        <f>HYPERLINK("https://3.bp.blogspot.com/-uS70vW7odac/WiDcE7pxOEI/AAAAAAAAAxM/T1zbaeILFMoTJpbiDd0Ozo9EzcVbR3LXACLcBGAs/s1600/G_LOT.jpg", "G_LOT")</f>
        <v>G_LOT</v>
      </c>
      <c r="AE48" s="4"/>
      <c r="AF48" s="43"/>
      <c r="AG48" s="28"/>
      <c r="AH48" s="28"/>
      <c r="AI48" s="5"/>
      <c r="AJ48" s="3" t="str">
        <f>HYPERLINK("https://4.bp.blogspot.com/-CX9ze5871jA/WiDe3-JOAYI/AAAAAAAABK4/aXGQMimPgIUNcwThpokTs_99efEzCXl0wCLcBGAs/s1600/honk97.jpg", "honk97")</f>
        <v>honk97</v>
      </c>
      <c r="AK48" s="4" t="s">
        <v>285</v>
      </c>
      <c r="AL48" s="3" t="str">
        <f>HYPERLINK("https://1.bp.blogspot.com/-9fmQedV_KAk/WiRg5IytAOI/AAAAAAAABec/klzRku5ARUYQ-nE-wuHD-p2e01vs1PZYQCLcBGAs/s1600/KFlagDef.jpg", "KFlagDef")</f>
        <v>KFlagDef</v>
      </c>
      <c r="AM48" s="4" t="s">
        <v>327</v>
      </c>
      <c r="AN48" s="9"/>
      <c r="AO48" s="31" t="s">
        <v>328</v>
      </c>
      <c r="AP48" s="4" t="s">
        <v>329</v>
      </c>
      <c r="AQ48" s="31"/>
    </row>
    <row r="49">
      <c r="A49" s="28"/>
      <c r="B49" s="28"/>
      <c r="C49" s="3" t="str">
        <f>HYPERLINK("https://3.bp.blogspot.com/-CkiGUWKiaW0/WiDdEd1iMKI/AAAAAAAAA60/4gxTevQFMYEZqMGjfD2WnkyEjiO4ZmhdgCLcBGAs/s1600/Nmount.jpg", "Nmount")</f>
        <v>Nmount</v>
      </c>
      <c r="D49" s="13"/>
      <c r="E49" s="5" t="s">
        <v>330</v>
      </c>
      <c r="F49" s="28"/>
      <c r="G49" s="28"/>
      <c r="H49" s="39"/>
      <c r="I49" s="3" t="str">
        <f>HYPERLINK("https://4.bp.blogspot.com/-4VSezA7rpFg/WiDbvQYtOBI/AAAAAAAAAt4/vuTCb3ioSl4tpIlfk_LL1H_jxDTVbEt1wCLcBGAs/s1600/FOV3.jpg", "FOV3")</f>
        <v>FOV3</v>
      </c>
      <c r="J49" s="4" t="s">
        <v>331</v>
      </c>
      <c r="K49" s="44"/>
      <c r="L49" s="28"/>
      <c r="M49" s="28"/>
      <c r="N49" s="39"/>
      <c r="O49" s="10"/>
      <c r="P49" s="10"/>
      <c r="Q49" s="39"/>
      <c r="R49" s="3" t="str">
        <f>HYPERLINK("https://3.bp.blogspot.com/-y7Cb77mS-cA/WiDd11gR9-I/AAAAAAAABCA/rY97p2ZrJ7oYVKA0ebEAjSDthIBp_fbxACLcBGAs/s1600/Venetiah.jpg", "Venetiah")</f>
        <v>Venetiah</v>
      </c>
      <c r="S49" s="4" t="s">
        <v>205</v>
      </c>
      <c r="T49" s="39"/>
      <c r="U49" s="3" t="str">
        <f>HYPERLINK("https://3.bp.blogspot.com/-rvFGPH9O_j0/WiDfXmNu61I/AAAAAAAABOA/OObZ4P4DseQeidrFZH440LZdQ-Q2sUpogCLcBGAs/s1600/monarena.jpg", "monarena")</f>
        <v>monarena</v>
      </c>
      <c r="V49" s="4" t="s">
        <v>332</v>
      </c>
      <c r="W49" s="39"/>
      <c r="X49" s="14" t="str">
        <f>HYPERLINK("https://3.bp.blogspot.com/-i2Dh0rsE66w/WiDfgmk5AvI/AAAAAAAABO0/TU0fUdNNUswCuuDGyAiK4uGKZimEtvrjQCLcBGAs/s1600/ngame8.jpg", "ngame8")</f>
        <v>ngame8</v>
      </c>
      <c r="Y49" s="26"/>
      <c r="Z49" s="7" t="s">
        <v>157</v>
      </c>
      <c r="AA49" s="3" t="str">
        <f>HYPERLINK("https://4.bp.blogspot.com/-rDP_Zl7qUIg/WiRhDnKIDbI/AAAAAAAABgQ/0M-BIOlkQ2E9vfLWYgiRdUY4CNzDziPIgCLcBGAs/s1600/Ntester.jpg", "Ntester")</f>
        <v>Ntester</v>
      </c>
      <c r="AB49" s="4"/>
      <c r="AC49" s="7" t="s">
        <v>157</v>
      </c>
      <c r="AD49" s="3" t="str">
        <f>HYPERLINK("https://1.bp.blogspot.com/-YEVkW4KfalI/WiDcFhO8dUI/AAAAAAAAAxQ/7lVuOl8y9bkmw5lTIayFvopuUOoRcZ6twCLcBGAs/s1600/G_LOTD.jpg", "G_LOTD")</f>
        <v>G_LOTD</v>
      </c>
      <c r="AE49" s="4" t="s">
        <v>171</v>
      </c>
      <c r="AF49" s="43"/>
      <c r="AG49" s="28"/>
      <c r="AH49" s="28"/>
      <c r="AI49" s="10"/>
      <c r="AJ49" s="3" t="str">
        <f>HYPERLINK("https://1.bp.blogspot.com/-fKPnUsaosq8/WiDe9usUiqI/AAAAAAAABLk/QeRawVf8ULA4DodHrhtZhF2EXphrHt5iQCLcBGAs/s1600/ixtemple.jpg", "ixtemple")</f>
        <v>ixtemple</v>
      </c>
      <c r="AK49" s="4" t="s">
        <v>285</v>
      </c>
      <c r="AL49" s="3" t="str">
        <f>HYPERLINK("https://3.bp.blogspot.com/-Y3Mt_zCxRB8/WiRg6_ZWAQI/AAAAAAAABek/u30q8vZrNPg74xCbo0GGNeKkdXDaHqfAACLcBGAs/s1600/KirCaves.jpg", "KirCaves")</f>
        <v>KirCaves</v>
      </c>
      <c r="AM49" s="4" t="s">
        <v>333</v>
      </c>
      <c r="AN49" s="9"/>
      <c r="AO49" s="31" t="s">
        <v>334</v>
      </c>
      <c r="AP49" s="4"/>
      <c r="AQ49" s="31"/>
    </row>
    <row r="50">
      <c r="A50" s="28"/>
      <c r="B50" s="28"/>
      <c r="C50" s="3" t="str">
        <f>HYPERLINK("https://4.bp.blogspot.com/-ZA87LqXpBoQ/WiDdFgfXw7I/AAAAAAAAA7A/etn0TdrzCDobrs-jRIcL5XmxjAWT043VwCLcBGAs/s1600/Notso.jpg", "Notso")</f>
        <v>Notso</v>
      </c>
      <c r="D50" s="13"/>
      <c r="E50" s="5" t="s">
        <v>107</v>
      </c>
      <c r="F50" s="28"/>
      <c r="G50" s="28"/>
      <c r="H50" s="39"/>
      <c r="I50" s="3" t="str">
        <f>HYPERLINK("https://2.bp.blogspot.com/-jjQXiBJ6d84/WiDbwyRDr5I/AAAAAAAAAuI/JvN5pGe-U2wSN1BVLAUV_IxNqrUHXHmQACLcBGAs/s1600/FX.jpg", "FX")</f>
        <v>FX</v>
      </c>
      <c r="J50" s="4" t="s">
        <v>335</v>
      </c>
      <c r="K50" s="44"/>
      <c r="L50" s="28"/>
      <c r="M50" s="28"/>
      <c r="N50" s="39"/>
      <c r="O50" s="10"/>
      <c r="P50" s="10"/>
      <c r="Q50" s="39"/>
      <c r="R50" s="3" t="str">
        <f>HYPERLINK("https://4.bp.blogspot.com/-Vw_yB2KHtAI/WiDd3pAZVwI/AAAAAAAABCU/ZKs5rzrcPQYnW_ENWXaQ5wq_CphXlC7DgCLcBGAs/s1600/X-mas.jpg", "X-mas")</f>
        <v>X-mas</v>
      </c>
      <c r="S50" s="13"/>
      <c r="T50" s="39"/>
      <c r="U50" s="3" t="str">
        <f>HYPERLINK("https://3.bp.blogspot.com/-SNLuMT2K_Hg/WiDfaxNPRuI/AAAAAAAABOQ/0I_quVCunF0sYAsVlyrCN6jbmavSbX02gCLcBGAs/s1600/newRope.jpg", "newRope")</f>
        <v>newRope</v>
      </c>
      <c r="V50" s="4" t="s">
        <v>22</v>
      </c>
      <c r="W50" s="39"/>
      <c r="X50" s="14" t="str">
        <f>HYPERLINK("https://1.bp.blogspot.com/-nZcE8-dbalc/Xlm-Sq_95qI/AAAAAAAAB3o/C9JAw9uTqqQH5Tc_Bk-oTaR0WsookR5_gCLcBGAsYHQ/s1600/storm.jpg", "storm")
</f>
        <v>storm</v>
      </c>
      <c r="Y50" s="18"/>
      <c r="Z50" s="7"/>
      <c r="AA50" s="3" t="str">
        <f>HYPERLINK("https://1.bp.blogspot.com/-fRaDVm5k2Bc/WiRhD-eYl7I/AAAAAAAABgU/wck61qIKttApEApa0Bc67qzq48KUWaWnwCLcBGAs/s1600/Nuclear.jpg", "Nuclear")</f>
        <v>Nuclear</v>
      </c>
      <c r="AB50" s="4"/>
      <c r="AC50" s="39"/>
      <c r="AD50" s="3" t="str">
        <f>HYPERLINK("https://3.bp.blogspot.com/-y6z-ywEKHTI/WiDcGIazMaI/AAAAAAAAAxU/mTLQjrtla9ML_XOj3he5udiGxccPLDGqQCLcBGAs/s1600/G_LOTDD.jpg", "G_LOTDD")</f>
        <v>G_LOTDD</v>
      </c>
      <c r="AE50" s="4" t="s">
        <v>171</v>
      </c>
      <c r="AF50" s="43"/>
      <c r="AG50" s="28"/>
      <c r="AH50" s="28"/>
      <c r="AI50" s="10"/>
      <c r="AJ50" s="3" t="str">
        <f>HYPERLINK("https://2.bp.blogspot.com/-3U65xYJgq6g/WiDfC5rbJUI/AAAAAAAABMI/UaRlkHQNcmoPrmmPRP1HjwtbDg3TUDgZQCLcBGAs/s1600/laugh.jpg", "laugh")</f>
        <v>laugh</v>
      </c>
      <c r="AK50" s="4" t="s">
        <v>285</v>
      </c>
      <c r="AL50" s="3" t="str">
        <f>HYPERLINK("https://2.bp.blogspot.com/-w42ir5mtRlo/WiRg7FvJ3QI/AAAAAAAABeo/9MFifsG5RtAF87cht-HLqjMIj2-il2ujwCLcBGAs/s1600/Kplay.jpg", "Kplay")</f>
        <v>Kplay</v>
      </c>
      <c r="AM50" s="4" t="s">
        <v>36</v>
      </c>
      <c r="AN50" s="9"/>
      <c r="AO50" s="31" t="s">
        <v>336</v>
      </c>
      <c r="AP50" s="4"/>
      <c r="AQ50" s="31"/>
    </row>
    <row r="51">
      <c r="A51" s="28"/>
      <c r="B51" s="28"/>
      <c r="C51" s="3" t="str">
        <f>HYPERLINK("https://2.bp.blogspot.com/-4FlRiABz6nA/XAOB0CHlqDI/AAAAAAAABsg/bALsGXiQBMw2WHBv34SXtiFxUFSvIGHwACLcBGAs/s1600/Obscure.jpg", "Obscure")</f>
        <v>Obscure</v>
      </c>
      <c r="D51" s="13"/>
      <c r="E51" s="43"/>
      <c r="F51" s="28"/>
      <c r="G51" s="28"/>
      <c r="H51" s="39"/>
      <c r="I51" s="3" t="str">
        <f>HYPERLINK("https://2.bp.blogspot.com/-xZ2xZdyI9Gg/WiDbyH0YZCI/AAAAAAAAAuQ/HmBoiKDhb_cbdjSRC4-HtMF0ET1bsvQ0ACLcBGAs/s1600/FigAr.jpg", "FigAr")</f>
        <v>FigAr</v>
      </c>
      <c r="J51" s="4" t="s">
        <v>44</v>
      </c>
      <c r="K51" s="5" t="s">
        <v>325</v>
      </c>
      <c r="L51" s="28"/>
      <c r="M51" s="28"/>
      <c r="N51" s="39"/>
      <c r="O51" s="10"/>
      <c r="P51" s="10"/>
      <c r="Q51" s="39"/>
      <c r="R51" s="3" t="str">
        <f>HYPERLINK("https://1.bp.blogspot.com/-Ajlqm_EaB7s/WiDd6qjnySI/AAAAAAAABC4/bPNtSV9m7WkYjuATLbisY7HlU5XngnrSgCLcBGAs/s1600/able.jpg", "able")</f>
        <v>able</v>
      </c>
      <c r="S51" s="13" t="s">
        <v>337</v>
      </c>
      <c r="T51" s="39"/>
      <c r="U51" s="3" t="str">
        <f>HYPERLINK("https://1.bp.blogspot.com/-GnRpoEi-EMo/WiDfcWBvDNI/AAAAAAAABOY/h87idrIs1Xkd5NZijK7ceShBZivyH6kswCLcBGAs/s1600/ngame.jpg", "ngame")</f>
        <v>ngame</v>
      </c>
      <c r="V51" s="13"/>
      <c r="W51" s="7" t="s">
        <v>157</v>
      </c>
      <c r="X51" s="14" t="str">
        <f>HYPERLINK("https://4.bp.blogspot.com/-l0io41Oza9E/WiDfi7AOLoI/AAAAAAAABPI/pIQy4rgBJVwEnjCLdNuYHcOKSRC8S9CZACLcBGAs/s1600/nscript3.jpg", "nscript3")</f>
        <v>nscript3</v>
      </c>
      <c r="Y51" s="18" t="s">
        <v>338</v>
      </c>
      <c r="Z51" s="7" t="s">
        <v>157</v>
      </c>
      <c r="AA51" s="3" t="str">
        <f>HYPERLINK("https://3.bp.blogspot.com/-AxXtM5E8eFk/WiRhEOZaPRI/AAAAAAAABgY/qE755P8FjD4qwQyn7j4Z2rWaUauWgUtuQCLcBGAs/s1600/OddTest.jpg", "OddTest")</f>
        <v>OddTest</v>
      </c>
      <c r="AB51" s="4"/>
      <c r="AC51" s="39"/>
      <c r="AD51" s="3" t="str">
        <f>HYPERLINK("https://2.bp.blogspot.com/-Ukoj33UVLQM/WiDcGrZTKOI/AAAAAAAAAxY/oFTVnpd_S_Ie6DV11DqQSsZyDtxQaX5KgCLcBGAs/s1600/G_LavD.jpg", "G_LavD")</f>
        <v>G_LavD</v>
      </c>
      <c r="AE51" s="4"/>
      <c r="AF51" s="43"/>
      <c r="AG51" s="28"/>
      <c r="AH51" s="28"/>
      <c r="AI51" s="10"/>
      <c r="AJ51" s="3" t="str">
        <f>HYPERLINK("https://2.bp.blogspot.com/-VXzcdAmazaY/WiDfF4AfcPI/AAAAAAAABMk/MTwfEjDsWa4MiTenzaXC6SR8XdIrxq1SwCLcBGAs/s1600/lockdw.jpg", "lockdw")</f>
        <v>lockdw</v>
      </c>
      <c r="AK51" s="4" t="s">
        <v>285</v>
      </c>
      <c r="AL51" s="3" t="str">
        <f>HYPERLINK("https://1.bp.blogspot.com/-FNXuGFowb80/WiRg7_aRAyI/AAAAAAAABew/V_fRHoAG87UHg7lfwbtIYaq5UkxuY8hpgCLcBGAs/s1600/LOTD_wow.jpg", "LOTD_wow")</f>
        <v>LOTD_wow</v>
      </c>
      <c r="AM51" s="4" t="s">
        <v>48</v>
      </c>
      <c r="AN51" s="9"/>
      <c r="AO51" s="31" t="s">
        <v>339</v>
      </c>
      <c r="AP51" s="4" t="s">
        <v>340</v>
      </c>
      <c r="AQ51" s="31"/>
    </row>
    <row r="52">
      <c r="A52" s="28"/>
      <c r="B52" s="28"/>
      <c r="C52" s="3" t="str">
        <f>HYPERLINK("https://2.bp.blogspot.com/-ALOLWpm_jF8/WiDdKsk6A_I/AAAAAAAAA7s/6RPd-7298VU5zKUsbjychkh7Yh0c9SAfACLcBGAs/s1600/OldRuins.jpg", "OldRuins")</f>
        <v>OldRuins</v>
      </c>
      <c r="D52" s="4" t="s">
        <v>44</v>
      </c>
      <c r="E52" s="5" t="s">
        <v>240</v>
      </c>
      <c r="F52" s="28"/>
      <c r="G52" s="28"/>
      <c r="H52" s="39"/>
      <c r="I52" s="3" t="str">
        <f>HYPERLINK("https://1.bp.blogspot.com/-xkBe6Et-8XU/WiDb1IEMCLI/AAAAAAAAAuw/KXxufbCSgLYni_OdMW3koP1w_TwtRJa7wCLcBGAs/s1600/Forest_N.jpg", "Forest_N")</f>
        <v>Forest_N</v>
      </c>
      <c r="J52" s="4" t="s">
        <v>335</v>
      </c>
      <c r="K52" s="44"/>
      <c r="L52" s="28"/>
      <c r="M52" s="28"/>
      <c r="N52" s="39"/>
      <c r="O52" s="10"/>
      <c r="P52" s="10"/>
      <c r="Q52" s="39"/>
      <c r="R52" s="3" t="str">
        <f>HYPERLINK("https://2.bp.blogspot.com/-KY883gwIG-Q/WiDd8GmqE5I/AAAAAAAABDE/tLBtBfLR8FEhJYCNHsnqWwYFUy3remlDACLcBGAs/s1600/advintp.jpg", "advintp")</f>
        <v>advintp</v>
      </c>
      <c r="S52" s="4" t="s">
        <v>91</v>
      </c>
      <c r="T52" s="39"/>
      <c r="U52" s="3" t="str">
        <f>HYPERLINK("https://3.bp.blogspot.com/-pbaFy4HyA_I/WiDfc9d1iHI/AAAAAAAABOc/NhcKaV88HvULtr5eWqfnBI68vya8zY0RwCLcBGAs/s1600/ngame3.jpg", "ngame3")</f>
        <v>ngame3</v>
      </c>
      <c r="V52" s="13"/>
      <c r="W52" s="7" t="s">
        <v>157</v>
      </c>
      <c r="X52" s="25" t="str">
        <f>HYPERLINK("https://4.bp.blogspot.com/-TAn0ef3Q0mY/WiDgLuyoDuI/AAAAAAAABTQ/G41usV3Jpjc33-UDK2RqLJX4f7SXgszgwCLcBGAs/s1600/test1129.jpg", "test1129")</f>
        <v>test1129</v>
      </c>
      <c r="Y52" s="18" t="s">
        <v>341</v>
      </c>
      <c r="Z52" s="7" t="s">
        <v>123</v>
      </c>
      <c r="AA52" s="3" t="str">
        <f>HYPERLINK("https://4.bp.blogspot.com/-G4PkQZboTGs/WiRhEFXoNmI/AAAAAAAABgc/3Cmo3UXLvWgBLmbzBzaQGvknMmpTNry6QCLcBGAs/s1600/Pltest1.jpg", "Pltest1")</f>
        <v>Pltest1</v>
      </c>
      <c r="AB52" s="4"/>
      <c r="AC52" s="39"/>
      <c r="AD52" s="3" t="str">
        <f>HYPERLINK("https://3.bp.blogspot.com/-OPNIkb6QwiM/WiDcHWDA8TI/AAAAAAAAAxg/gHSHptnckZ82JtJElrO8FlqWAp5Wi3NzQCLcBGAs/s1600/G_Lava.jpg", "G_Lava")</f>
        <v>G_Lava</v>
      </c>
      <c r="AE52" s="4" t="s">
        <v>171</v>
      </c>
      <c r="AF52" s="43"/>
      <c r="AG52" s="28"/>
      <c r="AH52" s="28"/>
      <c r="AI52" s="10"/>
      <c r="AJ52" s="3" t="str">
        <f>HYPERLINK("https://4.bp.blogspot.com/--5E4RnN08d8/XASjFFpvVTI/AAAAAAAABt4/AWi2XL_g51YJJp1GC1jf6RiJm4IF1Is3wCLcBGAs/s1600/makeQts.jpg", "makeQts")</f>
        <v>makeQts</v>
      </c>
      <c r="AK52" s="4" t="s">
        <v>285</v>
      </c>
      <c r="AL52" s="3" t="str">
        <f>HYPERLINK("https://3.bp.blogspot.com/-HUzuwf3Pdx8/WiRg8WXHFQI/AAAAAAAABe4/cbZJrKSJlmEYgUTeIwhjuiuz3uy0IwipACLcBGAs/s1600/LeTest.jpg", "LeTest")</f>
        <v>LeTest</v>
      </c>
      <c r="AM52" s="4"/>
      <c r="AN52" s="9"/>
      <c r="AO52" s="31" t="s">
        <v>342</v>
      </c>
      <c r="AP52" s="4" t="s">
        <v>343</v>
      </c>
      <c r="AQ52" s="31"/>
    </row>
    <row r="53">
      <c r="A53" s="28"/>
      <c r="B53" s="28"/>
      <c r="C53" s="3" t="str">
        <f>HYPERLINK("https://3.bp.blogspot.com/-pgbHaJy_JDo/WiDdOkr4x4I/AAAAAAAAA8E/BU9igv9_h3442ZZDuhFYVmyqX6rd1cYJACLcBGAs/s1600/Plant.jpg", "Plant")</f>
        <v>Plant</v>
      </c>
      <c r="D53" s="4" t="s">
        <v>44</v>
      </c>
      <c r="E53" s="5" t="s">
        <v>344</v>
      </c>
      <c r="F53" s="28"/>
      <c r="G53" s="28"/>
      <c r="H53" s="39"/>
      <c r="I53" s="3" t="str">
        <f>HYPERLINK("https://2.bp.blogspot.com/-EtpPCfAlroo/WiDb21SJVgI/AAAAAAAAAvA/r5HYUJgjK3ERc_PoYQB9W88FtdSiUcjqACLcBGAs/s1600/Fov.jpg", "Fov")</f>
        <v>Fov</v>
      </c>
      <c r="J53" s="4"/>
      <c r="K53" s="5" t="s">
        <v>345</v>
      </c>
      <c r="L53" s="28"/>
      <c r="M53" s="28"/>
      <c r="N53" s="39"/>
      <c r="O53" s="10"/>
      <c r="P53" s="10"/>
      <c r="Q53" s="39"/>
      <c r="R53" s="3" t="str">
        <f>HYPERLINK("https://4.bp.blogspot.com/-fRn1z7kb3YU/WiDeFTvWSGI/AAAAAAAABEQ/P0r8p_1ywKY4OcIXJJkDoMZvl9J5fYBKgCLcBGAs/s1600/bingo1.jpg", "bingo1")</f>
        <v>bingo1</v>
      </c>
      <c r="S53" s="4" t="s">
        <v>346</v>
      </c>
      <c r="T53" s="39"/>
      <c r="U53" s="3" t="str">
        <f>HYPERLINK("https://3.bp.blogspot.com/-bNLKYmr9iPU/WiDfds-tmVI/AAAAAAAABOg/71k5EptG2kcQ4kP3KI--88f4SdejxPvCQCLcBGAs/s1600/ngame4.jpg", "ngame4")</f>
        <v>ngame4</v>
      </c>
      <c r="V53" s="4" t="s">
        <v>254</v>
      </c>
      <c r="W53" s="7" t="s">
        <v>157</v>
      </c>
      <c r="X53" s="14" t="str">
        <f>HYPERLINK("https://2.bp.blogspot.com/-n_xKzrpozu8/WiDgXhECZAI/AAAAAAAABU8/mln6Ixd9zQIbNAkYB5nZtz0mGMTMMZJcQCLcBGAs/s1600/volcano.jpg", "volcano")</f>
        <v>volcano</v>
      </c>
      <c r="Y53" s="26"/>
      <c r="Z53" s="39"/>
      <c r="AA53" s="3" t="str">
        <f>HYPERLINK("https://3.bp.blogspot.com/-ZXmWPZtRiSk/WiRhEqEXgcI/AAAAAAAABgg/iL6_NBe3nRs1ZNGuOYhipRsoLSUYaAVSwCLcBGAs/s1600/Pltest2.jpg", "Pltest2")</f>
        <v>Pltest2</v>
      </c>
      <c r="AB53" s="4" t="s">
        <v>347</v>
      </c>
      <c r="AC53" s="39"/>
      <c r="AD53" s="3" t="str">
        <f>HYPERLINK("https://4.bp.blogspot.com/-I1lzo_FuYVA/WiDcHf8mGII/AAAAAAAAAxc/VTBijU9GKBIOGE0XcatXOc2Jlw03TPj4wCLcBGAs/s1600/G_MT409.jpg", "G_MT409")</f>
        <v>G_MT409</v>
      </c>
      <c r="AE53" s="4"/>
      <c r="AF53" s="43"/>
      <c r="AG53" s="28"/>
      <c r="AH53" s="28"/>
      <c r="AI53" s="28"/>
      <c r="AJ53" s="10" t="s">
        <v>348</v>
      </c>
      <c r="AK53" s="4" t="s">
        <v>285</v>
      </c>
      <c r="AL53" s="3" t="str">
        <f>HYPERLINK("https://2.bp.blogspot.com/-9qMeHYy8AlA/WiRg8wECNFI/AAAAAAAABfA/-sGe5WbxN14uod0O4-zcNs_l6jzmsUVpwCLcBGAs/s1600/LolRuSry.jpg", "LolRuSry")</f>
        <v>LolRuSry</v>
      </c>
      <c r="AM53" s="4"/>
      <c r="AN53" s="9"/>
      <c r="AO53" s="31" t="s">
        <v>349</v>
      </c>
      <c r="AP53" s="4"/>
      <c r="AQ53" s="31"/>
    </row>
    <row r="54">
      <c r="A54" s="28"/>
      <c r="B54" s="28"/>
      <c r="C54" s="3" t="str">
        <f>HYPERLINK("https://3.bp.blogspot.com/-kemtsxbDOMY/WiDdOzH6rZI/AAAAAAAAA8I/AyUvbuK3zPEHcrVN2U7mjbpGVbDqG16iQCLcBGAs/s1600/Powder2.jpg", "Powder2")</f>
        <v>Powder2</v>
      </c>
      <c r="D54" s="4"/>
      <c r="E54" s="43"/>
      <c r="F54" s="28"/>
      <c r="G54" s="28"/>
      <c r="H54" s="39"/>
      <c r="I54" s="3" t="str">
        <f>HYPERLINK("https://4.bp.blogspot.com/-g2lb6A8Fyvw/WiDb3pGqIdI/AAAAAAAAAvM/9cn5toT_YMwIpVgD5nw0QxcAgUzafiSsQCLcBGAs/s1600/FrtSpawn.jpg", "FrtSpawn")</f>
        <v>FrtSpawn</v>
      </c>
      <c r="J54" s="4" t="s">
        <v>350</v>
      </c>
      <c r="K54" s="44"/>
      <c r="L54" s="28"/>
      <c r="M54" s="28"/>
      <c r="N54" s="39"/>
      <c r="O54" s="10"/>
      <c r="P54" s="10"/>
      <c r="Q54" s="39"/>
      <c r="R54" s="3" t="str">
        <f>HYPERLINK("https://4.bp.blogspot.com/-svqwsPmrEWY/WiDeIkT2kBI/AAAAAAAABEc/6nxzOgrNNJkxi0WB2vy9WzVUuilWU6LWgCLcBGAs/s1600/blebber.jpg", "blebber")</f>
        <v>blebber</v>
      </c>
      <c r="S54" s="13"/>
      <c r="T54" s="7" t="s">
        <v>351</v>
      </c>
      <c r="U54" s="3" t="str">
        <f>HYPERLINK("https://2.bp.blogspot.com/-dc14TFmJxt4/WiDfdy2bp6I/AAAAAAAABOk/ZgY98gC7ZZ85QQ0WymOYZoxGV_87GYxcQCLcBGAs/s1600/ngame6-4.jpg", "ngame6-4")</f>
        <v>ngame6-4</v>
      </c>
      <c r="V54" s="4" t="s">
        <v>44</v>
      </c>
      <c r="W54" s="7" t="s">
        <v>157</v>
      </c>
      <c r="X54" s="48"/>
      <c r="Y54" s="15"/>
      <c r="Z54" s="39"/>
      <c r="AA54" s="3" t="str">
        <f>HYPERLINK("https://3.bp.blogspot.com/-tLZlyCfhDl0/WiRhFcKWLZI/AAAAAAAABgk/mAdB8PQbQMk65O-q9hqCIzR6L_MgeX_eQCLcBGAs/s1600/Pltestt.jpg", "Pltestt")</f>
        <v>Pltestt</v>
      </c>
      <c r="AB54" s="4" t="s">
        <v>352</v>
      </c>
      <c r="AC54" s="39"/>
      <c r="AD54" s="3" t="str">
        <f>HYPERLINK("https://3.bp.blogspot.com/-dsfyCIhN-yU/WiDcHoAg3UI/AAAAAAAAAxk/Ts2HINkvywkWjhPuNby-i4vFWtDel-HBQCLcBGAs/s1600/G_Meee.jpg", "G_Meee")</f>
        <v>G_Meee</v>
      </c>
      <c r="AE54" s="4"/>
      <c r="AF54" s="43"/>
      <c r="AG54" s="28"/>
      <c r="AH54" s="28"/>
      <c r="AI54" s="28"/>
      <c r="AJ54" s="3" t="str">
        <f>HYPERLINK("https://3.bp.blogspot.com/-XHnjYab890Y/WiDfkblrhsI/AAAAAAAABPM/W_vXbd9WJy0zPQlMG3E5_5wWMOzgOdGEgCLcBGAs/s1600/nzan.jpg", "nzan")</f>
        <v>nzan</v>
      </c>
      <c r="AK54" s="4" t="s">
        <v>285</v>
      </c>
      <c r="AL54" s="3" t="str">
        <f>HYPERLINK("https://4.bp.blogspot.com/-8j_KMwEOo8Y/WiRg9KA9ZmI/AAAAAAAABfE/CPi3-yFMqeg-D3XLc-YreKkUx82Ox8DEQCLcBGAs/s1600/Maze.jpg", "Maze")</f>
        <v>Maze</v>
      </c>
      <c r="AM54" s="4"/>
      <c r="AN54" s="9"/>
      <c r="AO54" s="31" t="s">
        <v>353</v>
      </c>
      <c r="AP54" s="4"/>
      <c r="AQ54" s="31"/>
    </row>
    <row r="55">
      <c r="A55" s="28"/>
      <c r="B55" s="28"/>
      <c r="C55" s="3" t="str">
        <f>HYPERLINK("https://4.bp.blogspot.com/-kO2C8cHCS9k/WiDdR4TOvpI/AAAAAAAAA8k/FfFKz-F9q2wf5yTHrkkOwmggCDSMFJDVACLcBGAs/s1600/Raveyard.jpg", "Raveyard")</f>
        <v>Raveyard</v>
      </c>
      <c r="D55" s="4" t="s">
        <v>44</v>
      </c>
      <c r="E55" s="5" t="s">
        <v>41</v>
      </c>
      <c r="F55" s="28"/>
      <c r="G55" s="28"/>
      <c r="H55" s="39"/>
      <c r="I55" s="3" t="str">
        <f>HYPERLINK("https://4.bp.blogspot.com/-v2Yo7GeRQ-s/WiDcYODIf9I/AAAAAAAAAz4/sMLiAgi9q-seYUfy1fyTKrZJTo21P0DtwCLcBGAs/s1600/Ghetto.jpg", "Ghetto")</f>
        <v>Ghetto</v>
      </c>
      <c r="J55" s="13"/>
      <c r="K55" s="5" t="s">
        <v>354</v>
      </c>
      <c r="L55" s="28"/>
      <c r="M55" s="28"/>
      <c r="N55" s="39"/>
      <c r="O55" s="10"/>
      <c r="P55" s="10"/>
      <c r="Q55" s="39"/>
      <c r="R55" s="3" t="str">
        <f>HYPERLINK("https://1.bp.blogspot.com/-NsBneDWp4lc/WiDeJbO8vQI/AAAAAAAABEg/1A8lS35Jvswp32F5XXyogNbo5lz7XbW8QCLcBGAs/s1600/blerpg.jpg", "blerpg")</f>
        <v>blerpg</v>
      </c>
      <c r="S55" s="4" t="s">
        <v>19</v>
      </c>
      <c r="T55" s="39"/>
      <c r="U55" s="3" t="str">
        <f>HYPERLINK("https://1.bp.blogspot.com/-wfSxOxgX3Yw/WiDfgVfCKEI/AAAAAAAABOw/pnvE6ULoiekt6nywFSjhzH0QStoMtOapwCLcBGAs/s1600/ngame7.jpg", "ngame7")</f>
        <v>ngame7</v>
      </c>
      <c r="V55" s="13" t="s">
        <v>44</v>
      </c>
      <c r="W55" s="7" t="s">
        <v>157</v>
      </c>
      <c r="X55" s="10"/>
      <c r="Y55" s="4"/>
      <c r="Z55" s="39"/>
      <c r="AA55" s="3" t="str">
        <f>HYPERLINK("https://1.bp.blogspot.com/-jT7FpVXPFwI/WiRhF2GWnaI/AAAAAAAABgo/IRLDKdFGYXoU5T4tbnNKNKpRPkntvzdcACLcBGAs/s1600/Pudding3.jpg", "Pudding3")</f>
        <v>Pudding3</v>
      </c>
      <c r="AB55" s="4"/>
      <c r="AC55" s="39"/>
      <c r="AD55" s="3" t="str">
        <f>HYPERLINK("https://2.bp.blogspot.com/-x8cDfENap58/WiDcIY5L3PI/AAAAAAAAAxo/lhxWrCcK_ooggt1Bi1AnvgdLZP0KPAiiQCLcBGAs/s1600/G_Men1.jpg", "G_Men1")</f>
        <v>G_Men1</v>
      </c>
      <c r="AE55" s="4"/>
      <c r="AF55" s="43"/>
      <c r="AG55" s="28"/>
      <c r="AH55" s="28"/>
      <c r="AI55" s="28"/>
      <c r="AJ55" s="3" t="str">
        <f>HYPERLINK("https://4.bp.blogspot.com/-vFai8PW8nlI/WiDfzCp1TWI/AAAAAAAABQY/TJxY7wdppy0R4Ykw0ubdTqPEG64WMFupACLcBGAs/s1600/product.jpg", "product")</f>
        <v>product</v>
      </c>
      <c r="AK55" s="4" t="s">
        <v>285</v>
      </c>
      <c r="AL55" s="3" t="str">
        <f>HYPERLINK("https://1.bp.blogspot.com/-WYQtneuQm5s/WiRg-NzJipI/AAAAAAAABfQ/g-hT0ZBKeScrQztcGcFq4hRccQgDXoztQCLcBGAs/s1600/Men2.jpg", "Men2")</f>
        <v>Men2</v>
      </c>
      <c r="AM55" s="4" t="s">
        <v>48</v>
      </c>
      <c r="AN55" s="9"/>
      <c r="AO55" s="49" t="s">
        <v>355</v>
      </c>
      <c r="AP55" s="4"/>
      <c r="AQ55" s="4"/>
    </row>
    <row r="56">
      <c r="A56" s="28"/>
      <c r="B56" s="28"/>
      <c r="C56" s="3" t="str">
        <f>HYPERLINK("https://4.bp.blogspot.com/-lRhUMj3TdgU/WiDdTYXdptI/AAAAAAAAA80/McUoy4OzvEYhMrQqSd9BwGfzrD91kvqyACLcBGAs/s1600/Rockwall.jpg", "Rockwall")</f>
        <v>Rockwall</v>
      </c>
      <c r="D56" s="4" t="s">
        <v>205</v>
      </c>
      <c r="E56" s="5" t="s">
        <v>60</v>
      </c>
      <c r="F56" s="28"/>
      <c r="G56" s="28"/>
      <c r="H56" s="39"/>
      <c r="I56" s="3" t="str">
        <f>HYPERLINK("https://4.bp.blogspot.com/-9M7Vp-k3Qk4/WiDcYul2EgI/AAAAAAAAA0A/LJ0m1oqXtLQOb5y705rM8Qm1UuMhS5UrwCLcBGAs/s1600/Gom.jpg", "Gom")</f>
        <v>Gom</v>
      </c>
      <c r="J56" s="13"/>
      <c r="K56" s="44"/>
      <c r="L56" s="28"/>
      <c r="M56" s="28"/>
      <c r="N56" s="39"/>
      <c r="O56" s="10"/>
      <c r="P56" s="10"/>
      <c r="Q56" s="39"/>
      <c r="R56" s="3" t="str">
        <f>HYPERLINK("https://4.bp.blogspot.com/-KJmJbdipGPg/WiDe74NPwQI/AAAAAAAABLY/MLqJUAI-OB0KGOm7nGKZXQvoZLzqGsNDQCLcBGAs/s1600/inn.jpg", "inn")</f>
        <v>inn</v>
      </c>
      <c r="S56" s="13" t="s">
        <v>44</v>
      </c>
      <c r="T56" s="39"/>
      <c r="U56" s="3" t="str">
        <f>HYPERLINK("https://3.bp.blogspot.com/-uQtTHSqphz8/WiDfgHlbIwI/AAAAAAAABOs/0FZfonCcnl4W9tjBrTQ9BQ57s8lViLG9ACLcBGAs/s1600/ngame7-2.jpg", "ngame7-2")</f>
        <v>ngame7-2</v>
      </c>
      <c r="V56" s="4" t="s">
        <v>44</v>
      </c>
      <c r="W56" s="7" t="s">
        <v>157</v>
      </c>
      <c r="X56" s="10"/>
      <c r="Y56" s="10"/>
      <c r="Z56" s="39"/>
      <c r="AA56" s="3" t="str">
        <f>HYPERLINK("https://1.bp.blogspot.com/-dXjT00zCQdE/WiRhKHNRW5I/AAAAAAAABhY/DDFeUhRYN1wHX6Y8sLG4hHK8kbqFIUnigCLcBGAs/s1600/ScripTut.jpg", "ScripTut")</f>
        <v>ScripTut</v>
      </c>
      <c r="AB56" s="4" t="s">
        <v>356</v>
      </c>
      <c r="AC56" s="7" t="s">
        <v>29</v>
      </c>
      <c r="AD56" s="3" t="str">
        <f>HYPERLINK("https://4.bp.blogspot.com/-Rh6Hhpo3KII/WiDcIqEpU1I/AAAAAAAAAxs/LBUxO1S9CREi6eNONhed3aqusG9bBnPrACLcBGAs/s1600/G_Men%255B1%255D.jpg", "G_Men[1]")</f>
        <v>G_Men[1]</v>
      </c>
      <c r="AE56" s="4"/>
      <c r="AF56" s="43"/>
      <c r="AG56" s="28"/>
      <c r="AH56" s="28"/>
      <c r="AI56" s="28"/>
      <c r="AJ56" s="3" t="str">
        <f>HYPERLINK("https://2.bp.blogspot.com/-vLHlm1uabYw/WiDfzjRv-nI/AAAAAAAABQk/i_WgJ0vLRtA-5TgfeKlFF-AOExApCzHOgCLcBGAs/s1600/protoss.jpg", "protoss")</f>
        <v>protoss</v>
      </c>
      <c r="AK56" s="4" t="s">
        <v>357</v>
      </c>
      <c r="AL56" s="3" t="str">
        <f>HYPERLINK("https://2.bp.blogspot.com/-iycYHwCf9Hg/WiRg-cqOnII/AAAAAAAABfU/f64QG5Pu01Q6ET-xrXc-9v7bURo-bNXRwCLcBGAs/s1600/Mine3.jpg", "Mine3")</f>
        <v>Mine3</v>
      </c>
      <c r="AM56" s="4"/>
      <c r="AN56" s="9"/>
      <c r="AO56" s="49" t="s">
        <v>358</v>
      </c>
      <c r="AP56" s="4" t="s">
        <v>51</v>
      </c>
      <c r="AQ56" s="4"/>
    </row>
    <row r="57">
      <c r="A57" s="28"/>
      <c r="B57" s="28"/>
      <c r="C57" s="3" t="str">
        <f>HYPERLINK("https://3.bp.blogspot.com/-1DVH-PTRM18/WiDdVcZT91I/AAAAAAAAA9M/NS5u5yC77EcIy0xY5iduNx1Coc7Hue9mACLcBGAs/s1600/SDM.jpg", "SDM")</f>
        <v>SDM</v>
      </c>
      <c r="D57" s="4" t="s">
        <v>44</v>
      </c>
      <c r="E57" s="5" t="s">
        <v>108</v>
      </c>
      <c r="F57" s="28"/>
      <c r="G57" s="28"/>
      <c r="H57" s="39"/>
      <c r="I57" s="3" t="str">
        <f>HYPERLINK("https://4.bp.blogspot.com/-zX0vVLREfPE/WiDcY87XiTI/AAAAAAAAA0E/-jzQT1Go-e8VS9vGEQNZLAeE3RTy0h0pgCLcBGAs/s1600/GrBoss03.jpg", "GrBoss03")</f>
        <v>GrBoss03</v>
      </c>
      <c r="J57" s="4" t="s">
        <v>359</v>
      </c>
      <c r="K57" s="5" t="s">
        <v>60</v>
      </c>
      <c r="L57" s="28"/>
      <c r="M57" s="28"/>
      <c r="N57" s="39"/>
      <c r="O57" s="10"/>
      <c r="P57" s="10"/>
      <c r="Q57" s="39"/>
      <c r="R57" s="3" t="str">
        <f>HYPERLINK("https://3.bp.blogspot.com/-jFsMlh90BFs/WiDe-bky71I/AAAAAAAABLs/0TJVkt9vb38JwdO5c00gnYY9vDKwwToMQCLcBGAs/s1600/jymine.jpg", "jymine")</f>
        <v>jymine</v>
      </c>
      <c r="S57" s="4" t="s">
        <v>112</v>
      </c>
      <c r="T57" s="39"/>
      <c r="U57" s="3" t="str">
        <f>HYPERLINK("https://4.bp.blogspot.com/-kZZ5EY8CW_c/WiDflvPrDkI/AAAAAAAABPY/6LKIlW5OOiQ62EEyl47_dRtZqqO6_X5xQCLcBGAs/s1600/omok.jpg", "omok")</f>
        <v>omok</v>
      </c>
      <c r="V57" s="4" t="s">
        <v>360</v>
      </c>
      <c r="W57" s="7" t="s">
        <v>123</v>
      </c>
      <c r="X57" s="10"/>
      <c r="Y57" s="10"/>
      <c r="Z57" s="39"/>
      <c r="AA57" s="3" t="str">
        <f>HYPERLINK("https://3.bp.blogspot.com/-lmRFOtwpGLY/WiRhM7t7nXI/AAAAAAAABh8/ODmaEA5H2woKpRX4CPoMbWzu6PjRaZwtgCLcBGAs/s1600/T_chmbr.jpg", "T_chmbr")</f>
        <v>T_chmbr</v>
      </c>
      <c r="AB57" s="4" t="s">
        <v>361</v>
      </c>
      <c r="AC57" s="7" t="s">
        <v>362</v>
      </c>
      <c r="AD57" s="3" t="str">
        <f>HYPERLINK("https://3.bp.blogspot.com/-XCqeCdDTXQU/WiDcJPY_ddI/AAAAAAAAAxw/EtFZOkIWbFUsHda3SIoR9BGGgRbY2DspQCLcBGAs/s1600/G_Mines.jpg", "G_Mines")</f>
        <v>G_Mines</v>
      </c>
      <c r="AE57" s="4" t="s">
        <v>171</v>
      </c>
      <c r="AF57" s="43"/>
      <c r="AG57" s="28"/>
      <c r="AH57" s="28"/>
      <c r="AI57" s="28"/>
      <c r="AJ57" s="10" t="s">
        <v>363</v>
      </c>
      <c r="AK57" s="4" t="s">
        <v>307</v>
      </c>
      <c r="AL57" s="40" t="str">
        <f>HYPERLINK("https://1.bp.blogspot.com/-E4ZJqgUYmvc/Xlm-OeGf6RI/AAAAAAAAB2g/ALmGrtmcgusQaM7aGNGSVfRPSySfnAySACLcBGAsYHQ/s1600/MiniNox.jpg", "MiniNox")
</f>
        <v>MiniNox</v>
      </c>
      <c r="AM57" s="50" t="s">
        <v>44</v>
      </c>
      <c r="AN57" s="51" t="s">
        <v>364</v>
      </c>
      <c r="AO57" s="49" t="s">
        <v>365</v>
      </c>
      <c r="AP57" s="4"/>
      <c r="AQ57" s="4"/>
    </row>
    <row r="58">
      <c r="A58" s="28"/>
      <c r="B58" s="28"/>
      <c r="C58" s="3" t="str">
        <f>HYPERLINK("https://2.bp.blogspot.com/-r_d1zn0Z5Zs/WiDdVmU1k9I/AAAAAAAAA9Q/cgV4sQZ_SMsh3wG8SpFuJ8BbKzUnwS5rACLcBGAs/s1600/SJBlah.jpg", "SJBlah")</f>
        <v>SJBlah</v>
      </c>
      <c r="D58" s="4" t="s">
        <v>112</v>
      </c>
      <c r="E58" s="5" t="s">
        <v>107</v>
      </c>
      <c r="F58" s="28"/>
      <c r="G58" s="28"/>
      <c r="H58" s="39"/>
      <c r="I58" s="3" t="str">
        <f>HYPERLINK("https://2.bp.blogspot.com/-Zm0_28yGh9Q/WiDcZpUCigI/AAAAAAAAA0M/cXSLy1BU1mgOyPD-Ikluwxx3Og0_3KICACLcBGAs/s1600/Guest.jpg", "Guest")</f>
        <v>Guest</v>
      </c>
      <c r="J58" s="13"/>
      <c r="K58" s="5" t="s">
        <v>366</v>
      </c>
      <c r="L58" s="28"/>
      <c r="M58" s="28"/>
      <c r="N58" s="39"/>
      <c r="O58" s="10"/>
      <c r="P58" s="10"/>
      <c r="Q58" s="39"/>
      <c r="R58" s="3" t="str">
        <f>HYPERLINK("https://2.bp.blogspot.com/-w25Rf6nzb3A/WiDfOkRlAMI/AAAAAAAABNM/E4Fq-ZEb35oLu_bD0Z3mxqKP2RJrKqCFwCLcBGAs/s1600/meteor3.jpg", "meteor3")</f>
        <v>meteor3</v>
      </c>
      <c r="S58" s="4" t="s">
        <v>82</v>
      </c>
      <c r="T58" s="39"/>
      <c r="U58" s="3" t="str">
        <f>HYPERLINK("https://2.bp.blogspot.com/-2b_XEqaNUYU/WiDfsN4u3cI/AAAAAAAABP0/N_n2-1Q0zuMuQEZgbWBcXXaiT8wx2fNoACLcBGAs/s1600/pdoom.jpg", "pdoom")</f>
        <v>pdoom</v>
      </c>
      <c r="V58" s="13" t="s">
        <v>109</v>
      </c>
      <c r="W58" s="39"/>
      <c r="X58" s="10"/>
      <c r="Y58" s="10"/>
      <c r="Z58" s="39"/>
      <c r="AA58" s="3" t="str">
        <f>HYPERLINK("https://1.bp.blogspot.com/-MoD3Oc-9oG0/WiRhN4z25WI/AAAAAAAABiM/0HExKyUfrNwwNdGp2J49k6oDto8ILqg7QCLcBGAs/s1600/Testo.jpg", "Testo")</f>
        <v>Testo</v>
      </c>
      <c r="AB58" s="4" t="s">
        <v>294</v>
      </c>
      <c r="AC58" s="39"/>
      <c r="AD58" s="3" t="str">
        <f>HYPERLINK("https://2.bp.blogspot.com/-MdPTFD4VNW4/WiDcJoZSZrI/AAAAAAAAAx0/C1FIiPjwe-IL_eUZVdszkM2e1WwTua6ugCLcBGAs/s1600/G_Mount.jpg", "G_Mount")</f>
        <v>G_Mount</v>
      </c>
      <c r="AE58" s="4"/>
      <c r="AF58" s="43"/>
      <c r="AG58" s="28"/>
      <c r="AH58" s="28"/>
      <c r="AI58" s="28"/>
      <c r="AJ58" s="10" t="s">
        <v>367</v>
      </c>
      <c r="AK58" s="4" t="s">
        <v>285</v>
      </c>
      <c r="AO58" s="49" t="s">
        <v>368</v>
      </c>
      <c r="AP58" s="4"/>
      <c r="AQ58" s="4"/>
    </row>
    <row r="59">
      <c r="A59" s="28"/>
      <c r="B59" s="28"/>
      <c r="C59" s="3" t="str">
        <f>HYPERLINK("https://3.bp.blogspot.com/-DM6W_e-bo6U/WiDdVwDZWxI/AAAAAAAAA9U/K7om5b_vI6UkXE3WFguppmUD2o4oem-CwCLcBGAs/s1600/SJCastle.jpg", "SJCastle")</f>
        <v>SJCastle</v>
      </c>
      <c r="D59" s="4" t="s">
        <v>44</v>
      </c>
      <c r="E59" s="5" t="s">
        <v>107</v>
      </c>
      <c r="F59" s="28"/>
      <c r="G59" s="28"/>
      <c r="H59" s="39"/>
      <c r="I59" s="3" t="str">
        <f>HYPERLINK("https://2.bp.blogspot.com/--AzlUb8UVOk/WiDcZxXcttI/AAAAAAAAA0Q/Wur-0xNVvcsE_x7KHJWFxoXOPufZcqeKwCLcBGAs/s1600/Gyous.jpg", "Gyous")</f>
        <v>Gyous</v>
      </c>
      <c r="J59" s="4"/>
      <c r="K59" s="5" t="s">
        <v>369</v>
      </c>
      <c r="L59" s="28"/>
      <c r="M59" s="28"/>
      <c r="N59" s="39"/>
      <c r="O59" s="10"/>
      <c r="P59" s="10"/>
      <c r="Q59" s="39"/>
      <c r="R59" s="3" t="str">
        <f>HYPERLINK("https://4.bp.blogspot.com/-s-BLrYoNq78/WiDf2W4-syI/AAAAAAAABQ4/XpNU1MsJFIQ6qZeIai9jWT4lJI0mh8kXwCLcBGAs/s1600/retown.jpg", "retown")</f>
        <v>retown</v>
      </c>
      <c r="S59" s="4"/>
      <c r="T59" s="39"/>
      <c r="U59" s="3" t="str">
        <f>HYPERLINK("https://1.bp.blogspot.com/-WpXZ3Uw1K6s/WiDfvfevJCI/AAAAAAAABQA/cib02iKMl4A-SxUuww9iiz7-VfHLDtMjQCLcBGAs/s1600/pokenox.jpg", "pokenox")</f>
        <v>pokenox</v>
      </c>
      <c r="V59" s="4" t="s">
        <v>109</v>
      </c>
      <c r="W59" s="39"/>
      <c r="X59" s="10"/>
      <c r="Y59" s="10"/>
      <c r="Z59" s="39"/>
      <c r="AA59" s="3" t="str">
        <f>HYPERLINK("https://2.bp.blogspot.com/-FCJgQDIpOhI/WiRhPzrEYAI/AAAAAAAABik/d28l5f7aHs8PXZwpLLyiwDER606X9WpkQCLcBGAs/s1600/UN_MIRAH.jpg", "UN_MIRAH")</f>
        <v>UN_MIRAH</v>
      </c>
      <c r="AB59" s="4" t="s">
        <v>370</v>
      </c>
      <c r="AC59" s="39"/>
      <c r="AD59" s="3" t="str">
        <f>HYPERLINK("https://2.bp.blogspot.com/-s5SImEIqLm4/XlqmCUzbEDI/AAAAAAAAB40/9JzvcvW9fW8t5NVsok4JQYUz2JLxrVwSACLcBGAsYHQ/s1600/G_Museum.jpg", "G_Museum")
</f>
        <v>G_Museum</v>
      </c>
      <c r="AE59" s="4"/>
      <c r="AF59" s="5" t="s">
        <v>123</v>
      </c>
      <c r="AG59" s="28"/>
      <c r="AH59" s="28"/>
      <c r="AI59" s="28"/>
      <c r="AJ59" s="3" t="str">
        <f>HYPERLINK("https://2.bp.blogspot.com/-OacRYuWKM6E/WiDgO38QntI/AAAAAAAABT0/wwLdLDXpHrADLg_aMVXvnt3ot3tNX8BZACLcBGAs/s1600/tower.jpg", "tower")</f>
        <v>tower</v>
      </c>
      <c r="AK59" s="4" t="s">
        <v>285</v>
      </c>
      <c r="AL59" s="3" t="str">
        <f>HYPERLINK("https://2.bp.blogspot.com/-BoxwJox8Z7k/WiRg-mSW7EI/AAAAAAAABfY/rs4sw7zSWhcLoQBpveFnkuOBbZnRmgCzgCLcBGAs/s1600/Miro.jpg", "Miro")</f>
        <v>Miro</v>
      </c>
      <c r="AM59" s="4" t="s">
        <v>139</v>
      </c>
      <c r="AN59" s="9"/>
      <c r="AO59" s="49" t="s">
        <v>371</v>
      </c>
      <c r="AP59" s="4"/>
      <c r="AQ59" s="4"/>
    </row>
    <row r="60">
      <c r="A60" s="28"/>
      <c r="B60" s="28"/>
      <c r="C60" s="3" t="str">
        <f>HYPERLINK("https://2.bp.blogspot.com/-tHGQHWfKJ1c/WiDdWSkhqCI/AAAAAAAAA9Y/muvV2FUlSSMy1TXc68i5UKBNXRCg06GhQCLcBGAs/s1600/SJGletsh.jpg", "SJGletsh")</f>
        <v>SJGletsh</v>
      </c>
      <c r="D60" s="4" t="s">
        <v>44</v>
      </c>
      <c r="E60" s="5" t="s">
        <v>107</v>
      </c>
      <c r="F60" s="28"/>
      <c r="G60" s="28"/>
      <c r="H60" s="39"/>
      <c r="I60" s="3" t="str">
        <f>HYPERLINK("https://2.bp.blogspot.com/-Oda5-7w62aQ/WiDccfhK43I/AAAAAAAAA0w/6-5O9et2eNsfWT6JFZpS-MFw-Z5Za6gCACLcBGAs/s1600/ICrownRe.jpg", "ICrownRe")</f>
        <v>ICrownRe</v>
      </c>
      <c r="J60" s="4" t="s">
        <v>47</v>
      </c>
      <c r="K60" s="5" t="s">
        <v>60</v>
      </c>
      <c r="L60" s="28"/>
      <c r="M60" s="28"/>
      <c r="N60" s="39"/>
      <c r="O60" s="10"/>
      <c r="P60" s="10"/>
      <c r="Q60" s="39"/>
      <c r="R60" s="3" t="str">
        <f>HYPERLINK("https://3.bp.blogspot.com/-QvrGpnpLhSg/WiDf5s5tLpI/AAAAAAAABRU/6664xWPHiwg5pfVlOS4BhGOkQfKoT_8ngCLcBGAs/s1600/sb.jpg", "sb")</f>
        <v>sb</v>
      </c>
      <c r="S60" s="4" t="s">
        <v>91</v>
      </c>
      <c r="T60" s="39"/>
      <c r="U60" s="3" t="str">
        <f>HYPERLINK("https://4.bp.blogspot.com/-ILoMKSMe5HA/WiDfzlYylCI/AAAAAAAABQg/BLdA-fHwy6Y3eCSH9r63O04G3jlgFtW3wCLcBGAs/s1600/pullrope.jpg", "pullrope")</f>
        <v>pullrope</v>
      </c>
      <c r="V60" s="4" t="s">
        <v>372</v>
      </c>
      <c r="W60" s="7" t="s">
        <v>373</v>
      </c>
      <c r="X60" s="10"/>
      <c r="Y60" s="10"/>
      <c r="Z60" s="39"/>
      <c r="AA60" s="3" t="str">
        <f>HYPERLINK("https://4.bp.blogspot.com/-r98Od2OMUTY/WiRhP_goDkI/AAAAAAAABig/BPmdS0UtkF8N5ojAlusgF61lYLaRZWekACLcBGAs/s1600/WarTest.jpg", "WarTest")</f>
        <v>WarTest</v>
      </c>
      <c r="AB60" s="4" t="s">
        <v>374</v>
      </c>
      <c r="AC60" s="39"/>
      <c r="AD60" s="3" t="str">
        <f>HYPERLINK("https://4.bp.blogspot.com/-8MzoHfjopLY/WiDcKK79VRI/AAAAAAAAAx4/okNRh_LGaN8OCiXPKBpMspvINiiV5zh0gCLcBGAs/s1600/G_Nature.jpg", "G_Nature")</f>
        <v>G_Nature</v>
      </c>
      <c r="AE60" s="4"/>
      <c r="AF60" s="43"/>
      <c r="AG60" s="28"/>
      <c r="AH60" s="28"/>
      <c r="AI60" s="28"/>
      <c r="AJ60" s="3" t="str">
        <f>HYPERLINK("https://1.bp.blogspot.com/-fVcv7gEWWj4/WiDgVT3EoSI/AAAAAAAABUs/9v2D_6D3HaQJBh3CfqlrBaa9msmcDhFkQCLcBGAs/s1600/uniEst.jpg", "uniEst")</f>
        <v>uniEst</v>
      </c>
      <c r="AK60" s="4" t="s">
        <v>285</v>
      </c>
      <c r="AL60" s="3" t="str">
        <f>HYPERLINK("https://3.bp.blogspot.com/-yFgGuu-sQJ0/Xlnvh6BtXTI/AAAAAAAAB4Y/kEhBq2_DJ_UkzTg6bzDqjurrOlg-DWC7ACLcBGAsYHQ/s1600/NOXTA.jpg", "NOXTA")
</f>
        <v>NOXTA</v>
      </c>
      <c r="AM60" s="4" t="s">
        <v>375</v>
      </c>
      <c r="AN60" s="24" t="s">
        <v>243</v>
      </c>
      <c r="AO60" s="49" t="s">
        <v>376</v>
      </c>
      <c r="AP60" s="4" t="s">
        <v>143</v>
      </c>
      <c r="AQ60" s="4"/>
    </row>
    <row r="61">
      <c r="A61" s="28"/>
      <c r="B61" s="28"/>
      <c r="C61" s="3" t="str">
        <f>HYPERLINK("https://3.bp.blogspot.com/-NvFInObBcno/Xlm-PDvwhMI/AAAAAAAAB2o/upNc3XYuvkwYA9_FrE5-gBnUtYUFWN1DACLcBGAsYHQ/s1600/SJJC.jpg", "SJJC")
</f>
        <v>SJJC</v>
      </c>
      <c r="D61" s="4"/>
      <c r="E61" s="5" t="s">
        <v>107</v>
      </c>
      <c r="F61" s="28"/>
      <c r="G61" s="28"/>
      <c r="H61" s="39"/>
      <c r="I61" s="3" t="str">
        <f>HYPERLINK("https://3.bp.blogspot.com/-8OZdv5Kwwqk/WiDceDa5TVI/AAAAAAAAA1A/468xDkA_XncjfWTTqZu-bSOKZEHnys8sgCLcBGAs/s1600/IceCrown.jpg", "IceCrown")</f>
        <v>IceCrown</v>
      </c>
      <c r="J61" s="4" t="s">
        <v>44</v>
      </c>
      <c r="K61" s="5" t="s">
        <v>60</v>
      </c>
      <c r="L61" s="28"/>
      <c r="M61" s="28"/>
      <c r="N61" s="39"/>
      <c r="O61" s="10"/>
      <c r="P61" s="10"/>
      <c r="Q61" s="39"/>
      <c r="R61" s="3" t="str">
        <f>HYPERLINK("https://3.bp.blogspot.com/-248MHFpvvk8/WiDf5_OE3TI/AAAAAAAABRY/PsX-RQlBNSs2FvhQD3LI79lbC8GxiWv3ACLcBGAs/s1600/school.jpg", "school")</f>
        <v>school</v>
      </c>
      <c r="S61" s="13" t="s">
        <v>44</v>
      </c>
      <c r="T61" s="39"/>
      <c r="U61" s="3" t="str">
        <f>HYPERLINK("https://4.bp.blogspot.com/-LQ_4n7uQDhU/WiDf2iZqGLI/AAAAAAAABQ8/jZDAg0TdBYQOE3lSetR7RYvpjUsA6ugKQCLcBGAs/s1600/reward.jpg", "reward")</f>
        <v>reward</v>
      </c>
      <c r="V61" s="4"/>
      <c r="W61" s="39"/>
      <c r="X61" s="10"/>
      <c r="Y61" s="10"/>
      <c r="Z61" s="39"/>
      <c r="AA61" s="3" t="str">
        <f>HYPERLINK("https://2.bp.blogspot.com/-KwCBOnm0HFo/WiRhRG9o2UI/AAAAAAAABio/-7SpZw0NDuwFpICQbDkFV8I7VQjgySrBwCLcBGAs/s1600/Wizfight.jpg", "Wizfight")</f>
        <v>Wizfight</v>
      </c>
      <c r="AB61" s="4" t="s">
        <v>34</v>
      </c>
      <c r="AC61" s="39"/>
      <c r="AD61" s="3" t="str">
        <f>HYPERLINK("https://1.bp.blogspot.com/-pEY69Pt7vdc/XlqmC3swi_I/AAAAAAAAB44/g_nxc9yjUZk1EVZcX3qAJ2yYBgg3CeD2gCLcBGAsYHQ/s1600/G_OasiD.jpg", "G_OasiD")
</f>
        <v>G_OasiD</v>
      </c>
      <c r="AE61" s="4"/>
      <c r="AF61" s="5" t="s">
        <v>377</v>
      </c>
      <c r="AG61" s="28"/>
      <c r="AH61" s="28"/>
      <c r="AI61" s="28"/>
      <c r="AJ61" s="3" t="str">
        <f>HYPERLINK("https://3.bp.blogspot.com/-ECf934jnX2c/XASjIGrb_iI/AAAAAAAABuQ/PUfn-x6VluUngP92n17efA7fN8HuGdZlgCLcBGAs/s1600/xpanic.jpg", "xpanic")</f>
        <v>xpanic</v>
      </c>
      <c r="AK61" s="4" t="s">
        <v>285</v>
      </c>
      <c r="AL61" s="3" t="str">
        <f>HYPERLINK("https://1.bp.blogspot.com/-HN92jX8N9Fw/WiRhATcI3WI/AAAAAAAABfs/wIthZ7A9yAsRFlC8sDS-JCNVflK1E5TdwCLcBGAs/s1600/Natural.jpg", "Natural")</f>
        <v>Natural</v>
      </c>
      <c r="AM61" s="4"/>
      <c r="AN61" s="9"/>
      <c r="AO61" s="49" t="s">
        <v>378</v>
      </c>
      <c r="AP61" s="4" t="s">
        <v>379</v>
      </c>
      <c r="AQ61" s="4"/>
    </row>
    <row r="62">
      <c r="A62" s="28"/>
      <c r="B62" s="28"/>
      <c r="C62" s="3" t="str">
        <f>HYPERLINK("https://4.bp.blogspot.com/-HRmcznJZi4A/WiDdXl4lDkI/AAAAAAAAA9s/r9TN8n9KD14_R_aLk7YXv5SKS0VseQziwCLcBGAs/s1600/Seasons.jpg", "Seasons")</f>
        <v>Seasons</v>
      </c>
      <c r="D62" s="4"/>
      <c r="E62" s="5" t="s">
        <v>380</v>
      </c>
      <c r="F62" s="28"/>
      <c r="G62" s="28"/>
      <c r="H62" s="39"/>
      <c r="I62" s="3" t="str">
        <f>HYPERLINK("https://3.bp.blogspot.com/-rZgQEEICuEc/WiDchaiu49I/AAAAAAAAA1w/TwhCM38dWbAzxmyoIrf7gjHyxkQrClWDgCLcBGAs/s1600/JYthief.jpg", "JYthief")</f>
        <v>JYthief</v>
      </c>
      <c r="J62" s="4" t="s">
        <v>130</v>
      </c>
      <c r="K62" s="5" t="s">
        <v>381</v>
      </c>
      <c r="L62" s="28"/>
      <c r="M62" s="28"/>
      <c r="N62" s="39"/>
      <c r="O62" s="28"/>
      <c r="P62" s="28"/>
      <c r="Q62" s="39"/>
      <c r="R62" s="3" t="str">
        <f>HYPERLINK("https://2.bp.blogspot.com/-ekwaR3kwF9g/WiDf_sZiOdI/AAAAAAAABSA/Gg-jGz6rnbw4US98qCEGLdc2qMxioEuzACLcBGAs/s1600/sjtrav.jpg", "sjtrav")</f>
        <v>sjtrav</v>
      </c>
      <c r="S62" s="4" t="s">
        <v>44</v>
      </c>
      <c r="T62" s="39"/>
      <c r="U62" s="3" t="str">
        <f>HYPERLINK("https://4.bp.blogspot.com/-MhNtuw3wVSc/WiDf3KMMtyI/AAAAAAAABRA/bA_7EeiB46squJNqtfTDbFoz4hczYT99QCLcBGAs/s1600/rpgtest9.jpg", "rpgtest9")</f>
        <v>rpgtest9</v>
      </c>
      <c r="V62" s="4" t="s">
        <v>382</v>
      </c>
      <c r="W62" s="39"/>
      <c r="X62" s="10"/>
      <c r="Y62" s="10"/>
      <c r="Z62" s="39"/>
      <c r="AA62" s="3" t="str">
        <f>HYPERLINK("https://1.bp.blogspot.com/-hgPgrQw-ls4/WiRhRWN4PgI/AAAAAAAABis/4ML_OwDxf2cgykS5QDNUxlJhgYbE4IBxgCLcBGAs/s1600/Wp.jpg", "Wp")</f>
        <v>Wp</v>
      </c>
      <c r="AB62" s="4"/>
      <c r="AC62" s="39"/>
      <c r="AD62" s="3" t="str">
        <f>HYPERLINK("https://2.bp.blogspot.com/-Y3b2O8nWEtc/XlqmDkp6mFI/AAAAAAAAB48/R8zwfgDQEcMRm8rzGrtQ_D9BYMi-cTMHACLcBGAsYHQ/s1600/G_Oasis.jpg", "G_Oasis")
</f>
        <v>G_Oasis</v>
      </c>
      <c r="AE62" s="4"/>
      <c r="AF62" s="5" t="s">
        <v>377</v>
      </c>
      <c r="AG62" s="28"/>
      <c r="AH62" s="28"/>
      <c r="AI62" s="28"/>
      <c r="AJ62" s="42" t="s">
        <v>383</v>
      </c>
      <c r="AL62" s="3" t="str">
        <f>HYPERLINK("https://1.bp.blogspot.com/-YsPJRVmUtH8/WiRhCYVqgRI/AAAAAAAABgE/4w35li1uBCMojGCEg1kbRn5XlELHiWArACLcBGAs/s1600/Nocturn.jpg", "Nocturn")</f>
        <v>Nocturn</v>
      </c>
      <c r="AM62" s="4"/>
      <c r="AN62" s="9"/>
      <c r="AO62" s="49" t="s">
        <v>384</v>
      </c>
      <c r="AP62" s="4" t="s">
        <v>309</v>
      </c>
      <c r="AQ62" s="4"/>
    </row>
    <row r="63">
      <c r="A63" s="28"/>
      <c r="B63" s="28"/>
      <c r="C63" s="3" t="str">
        <f>HYPERLINK("https://1.bp.blogspot.com/-cPCBJWy2_0s/WiDdYGYROHI/AAAAAAAAA9w/_bu2MuhdgMw5fi4593P_JBfvGBru1Y4NQCLcBGAs/s1600/Shdowz.jpg", "Shdowz")</f>
        <v>Shdowz</v>
      </c>
      <c r="D63" s="4"/>
      <c r="E63" s="5" t="s">
        <v>107</v>
      </c>
      <c r="F63" s="28"/>
      <c r="G63" s="28"/>
      <c r="H63" s="39"/>
      <c r="I63" s="3" t="str">
        <f>HYPERLINK("https://3.bp.blogspot.com/-SrgCePvyO5Q/WiDciTS-6qI/AAAAAAAAA2A/f-76u2nWw5MgUpbFgN4NqazPi7DcU0ezQCLcBGAs/s1600/Ju.jpg", "Ju")</f>
        <v>Ju</v>
      </c>
      <c r="J63" s="13"/>
      <c r="K63" s="5" t="s">
        <v>72</v>
      </c>
      <c r="L63" s="28"/>
      <c r="M63" s="28"/>
      <c r="N63" s="39"/>
      <c r="O63" s="28"/>
      <c r="P63" s="28"/>
      <c r="Q63" s="39"/>
      <c r="R63" s="3" t="str">
        <f>HYPERLINK("https://3.bp.blogspot.com/-mEbQ47ePpnk/WiDgR3rrd2I/AAAAAAAABUQ/qUp-l_HOhOce87N1KKw4czSnxXZm2hyUwCLcBGAs/s1600/treasury.jpg", "treasury")</f>
        <v>treasury</v>
      </c>
      <c r="S63" s="13" t="s">
        <v>385</v>
      </c>
      <c r="T63" s="39"/>
      <c r="U63" s="3" t="str">
        <f>HYPERLINK("https://1.bp.blogspot.com/-aCyrBaYKid8/WiDf7EGCpII/AAAAAAAABRk/LHDeEY_nAQohw8umOCEiZbzzpuHySm2YQCLcBGAs/s1600/shoot.jpg", "shoot")</f>
        <v>shoot</v>
      </c>
      <c r="V63" s="4" t="s">
        <v>98</v>
      </c>
      <c r="W63" s="39"/>
      <c r="X63" s="10"/>
      <c r="Y63" s="10"/>
      <c r="Z63" s="39"/>
      <c r="AA63" s="3" t="str">
        <f>HYPERLINK("https://3.bp.blogspot.com/-IdVgeQmlFEA/WiRhSUR-uWI/AAAAAAAABi4/YFkuOUT5LxMp17H8B2G59dFCkY4ptsnZACLcBGAs/s1600/asia.jpg", "asia")</f>
        <v>asia</v>
      </c>
      <c r="AB63" s="4" t="s">
        <v>386</v>
      </c>
      <c r="AC63" s="39"/>
      <c r="AD63" s="3" t="str">
        <f>HYPERLINK("https://3.bp.blogspot.com/-Bn0n566NyF4/XPxCFqDNMJI/AAAAAAAABwc/6EEBki5F7dsV3DXmxSEKrNXfWOQGL8g3QCLcBGAs/s1600/G_OddJob.jpg", "G_OddJob")</f>
        <v>G_OddJob</v>
      </c>
      <c r="AE63" s="4"/>
      <c r="AF63" s="5" t="s">
        <v>94</v>
      </c>
      <c r="AG63" s="28"/>
      <c r="AH63" s="28"/>
      <c r="AI63" s="28"/>
      <c r="AJ63" s="28"/>
      <c r="AK63" s="28"/>
      <c r="AL63" s="3" t="str">
        <f>HYPERLINK("https://4.bp.blogspot.com/-3sIhjEw5Qow/WiRhC3QH2zI/AAAAAAAABgI/xb4dPxbhMIEknhnz2jpnxf7etHPnNkAsACLcBGAs/s1600/Nori1.jpg", "Nori1")</f>
        <v>Nori1</v>
      </c>
      <c r="AM63" s="4"/>
      <c r="AN63" s="9"/>
      <c r="AO63" s="10" t="s">
        <v>387</v>
      </c>
      <c r="AP63" s="4" t="s">
        <v>388</v>
      </c>
      <c r="AQ63" s="4"/>
    </row>
    <row r="64">
      <c r="A64" s="28"/>
      <c r="B64" s="28"/>
      <c r="C64" s="3" t="str">
        <f>HYPERLINK("https://2.bp.blogspot.com/-VH4ax17ge6I/WiDdYlYXFXI/AAAAAAAAA94/l0GL_rxMenUJvIR06zCBwXGtm5wQ_CWCACLcBGAs/s1600/ShockFun.jpg", "ShockFun")</f>
        <v>ShockFun</v>
      </c>
      <c r="D64" s="4"/>
      <c r="E64" s="5" t="s">
        <v>41</v>
      </c>
      <c r="F64" s="28"/>
      <c r="G64" s="28"/>
      <c r="H64" s="39"/>
      <c r="I64" s="3" t="str">
        <f>HYPERLINK("https://1.bp.blogspot.com/-1EWLjrXfLys/WiDcijCmxZI/AAAAAAAAA2E/mDq6PzNdfbg1anVapqK20kTuIQAsjuM-gCLcBGAs/s1600/KBattle.jpg", "KBattle")</f>
        <v>KBattle</v>
      </c>
      <c r="J64" s="4" t="s">
        <v>44</v>
      </c>
      <c r="K64" s="5" t="s">
        <v>119</v>
      </c>
      <c r="L64" s="28"/>
      <c r="M64" s="28"/>
      <c r="N64" s="28"/>
      <c r="O64" s="28"/>
      <c r="P64" s="28"/>
      <c r="Q64" s="28"/>
      <c r="R64" s="10"/>
      <c r="S64" s="13"/>
      <c r="T64" s="39"/>
      <c r="U64" s="3" t="str">
        <f>HYPERLINK("https://2.bp.blogspot.com/-Q4gdG1Bbmq4/WiDgCQ0yglI/AAAAAAAABSE/Z2kHOgn4ljEQ9vqPzFyUt9-31AeasmMCACLcBGAs/s1600/skullwar.jpg", "skullwar")</f>
        <v>skullwar</v>
      </c>
      <c r="V64" s="13"/>
      <c r="W64" s="39"/>
      <c r="X64" s="10"/>
      <c r="Y64" s="10"/>
      <c r="Z64" s="39"/>
      <c r="AA64" s="3" t="str">
        <f>HYPERLINK("https://1.bp.blogspot.com/-L3jz3R63OUg/WiRhUDb91bI/AAAAAAAABjI/IZz24ro2IoQ-GkNVb3qYAtcSYXXaccCjgCLcBGAs/s1600/bugtest.jpg", "bugtest")</f>
        <v>bugtest</v>
      </c>
      <c r="AB64" s="4" t="s">
        <v>389</v>
      </c>
      <c r="AC64" s="39"/>
      <c r="AD64" s="3" t="str">
        <f>HYPERLINK("https://4.bp.blogspot.com/-1z3uoDPbGek/WiDcLVL3a1I/AAAAAAAAAyE/eJ2fYnaA-DgL8lbEjpRgLmhh2gk1u1DRQCLcBGAs/s1600/G_Open.jpg", "G_Open")</f>
        <v>G_Open</v>
      </c>
      <c r="AE64" s="4"/>
      <c r="AF64" s="43"/>
      <c r="AG64" s="28"/>
      <c r="AH64" s="28"/>
      <c r="AI64" s="28"/>
      <c r="AJ64" s="28"/>
      <c r="AK64" s="28"/>
      <c r="AL64" s="3" t="str">
        <f>HYPERLINK("https://4.bp.blogspot.com/-Sow2ZdhMnbs/WiRhFxMdQmI/AAAAAAAABgs/EBl8VGlI6f4pnAYpTpwgMDe_5MF8-wi0wCLcBGAs/s1600/Practice.jpg", "Practice")</f>
        <v>Practice</v>
      </c>
      <c r="AM64" s="4" t="s">
        <v>44</v>
      </c>
      <c r="AN64" s="9"/>
      <c r="AO64" s="10" t="s">
        <v>390</v>
      </c>
      <c r="AP64" s="4" t="s">
        <v>51</v>
      </c>
      <c r="AQ64" s="4"/>
    </row>
    <row r="65">
      <c r="A65" s="28"/>
      <c r="B65" s="28"/>
      <c r="C65" s="3" t="str">
        <f>HYPERLINK("https://4.bp.blogspot.com/-YS-EFhLU71w/W_x7s6D3yTI/AAAAAAAABrU/28bb-qpuqGoAyIj3aHJMWW33eK64SmhBgCLcBGAs/s1600/SmalrTrp.jpg", "SmalrTrp")</f>
        <v>SmalrTrp</v>
      </c>
      <c r="D65" s="4"/>
      <c r="E65" s="43"/>
      <c r="F65" s="28"/>
      <c r="G65" s="28"/>
      <c r="H65" s="39"/>
      <c r="I65" s="3" t="str">
        <f>HYPERLINK("https://1.bp.blogspot.com/-XlRGomOMck4/WiDcjc_tKwI/AAAAAAAAA2Q/0rqxElWsk7cVKGPRWc1wIYPPwe34aeNDwCLcBGAs/s1600/KillUp%2521%2521.jpg", "KillUp!!")</f>
        <v>KillUp!!</v>
      </c>
      <c r="J65" s="13"/>
      <c r="K65" s="5" t="s">
        <v>119</v>
      </c>
      <c r="L65" s="28"/>
      <c r="M65" s="52" t="s">
        <v>391</v>
      </c>
      <c r="T65" s="10"/>
      <c r="U65" s="3" t="str">
        <f>HYPERLINK("https://1.bp.blogspot.com/-GjVMSEhxaUA/WiDgLLS4osI/AAAAAAAABTM/bEN3mN5cb94pBmWP0DLHYrejY-SIjR_hACLcBGAs/s1600/tdefend.jpg", "tdefend")</f>
        <v>tdefend</v>
      </c>
      <c r="V65" s="4" t="s">
        <v>44</v>
      </c>
      <c r="W65" s="39"/>
      <c r="X65" s="28"/>
      <c r="Y65" s="28"/>
      <c r="Z65" s="39"/>
      <c r="AA65" s="3" t="str">
        <f>HYPERLINK("https://2.bp.blogspot.com/-KlIZ8KuWavk/WiRhUtDczMI/AAAAAAAABjM/2KddjfkUR_wv3cXiQv0Y5vhV2GKbvHGMwCLcBGAs/s1600/bugtest2.jpg", "bugtest2")</f>
        <v>bugtest2</v>
      </c>
      <c r="AB65" s="4" t="s">
        <v>389</v>
      </c>
      <c r="AC65" s="39"/>
      <c r="AD65" s="3" t="str">
        <f>HYPERLINK("https://4.bp.blogspot.com/-sVnfNIN2k_4/XlqmD2qjXKI/AAAAAAAAB5A/bX99yKVzF2MYGZZi7OKBfBpMLh7ajBevwCLcBGAsYHQ/s1600/G_Prison.jpg", "G_Prison")
</f>
        <v>G_Prison</v>
      </c>
      <c r="AE65" s="4"/>
      <c r="AF65" s="5" t="s">
        <v>123</v>
      </c>
      <c r="AG65" s="28"/>
      <c r="AH65" s="28"/>
      <c r="AI65" s="28"/>
      <c r="AJ65" s="28"/>
      <c r="AK65" s="28"/>
      <c r="AL65" s="3" t="str">
        <f>HYPERLINK("https://1.bp.blogspot.com/-GTOxoBoFA2I/WiRhGCussAI/AAAAAAAABgw/BZbfucM-NQUGPbsMSuIQHt5zEM8so6lwgCLcBGAs/s1600/ROPE%2521%2521.jpg", "ROPE!!")</f>
        <v>ROPE!!</v>
      </c>
      <c r="AM65" s="4"/>
      <c r="AN65" s="9"/>
      <c r="AO65" s="10" t="s">
        <v>392</v>
      </c>
      <c r="AP65" s="4"/>
      <c r="AQ65" s="4"/>
    </row>
    <row r="66">
      <c r="A66" s="28"/>
      <c r="B66" s="28"/>
      <c r="C66" s="3" t="str">
        <f>HYPERLINK("https://4.bp.blogspot.com/-D5acP2qu_qY/WiDdqlpVYdI/AAAAAAAABAU/0p1IR8f1NsU6rI0CyWO_2cNh35-gPiLagCLcBGAs/s1600/SpceWar3.jpg", "SpceWar3")</f>
        <v>SpceWar3</v>
      </c>
      <c r="D66" s="4"/>
      <c r="E66" s="43"/>
      <c r="F66" s="28"/>
      <c r="G66" s="28"/>
      <c r="H66" s="39"/>
      <c r="I66" s="3" t="str">
        <f>HYPERLINK("https://1.bp.blogspot.com/-ZKG6QmZKzeA/WiDcl1DaVXI/AAAAAAAAA2o/3mBR0aS7HOEcEBnysg1Ql7edW04AuRa1wCLcBGAs/s1600/Kombat.jpg", "Kombat")</f>
        <v>Kombat</v>
      </c>
      <c r="J66" s="4" t="s">
        <v>44</v>
      </c>
      <c r="K66" s="5" t="s">
        <v>118</v>
      </c>
      <c r="L66" s="28"/>
      <c r="M66" s="53" t="s">
        <v>393</v>
      </c>
      <c r="N66" s="54" t="s">
        <v>394</v>
      </c>
      <c r="O66" s="54"/>
      <c r="P66" s="54"/>
      <c r="Q66" s="54"/>
      <c r="R66" s="54"/>
      <c r="S66" s="55"/>
      <c r="T66" s="10"/>
      <c r="U66" s="3" t="str">
        <f>HYPERLINK("https://2.bp.blogspot.com/-gLRJJ4_3ing/WiDgQYipB2I/AAAAAAAABUE/NzY84F4Kf-svQOQHkPUFOI_vKWZ9WTUzACLcBGAs/s1600/training.jpg", "training")</f>
        <v>training</v>
      </c>
      <c r="V66" s="13"/>
      <c r="W66" s="39"/>
      <c r="X66" s="28"/>
      <c r="Y66" s="28"/>
      <c r="Z66" s="39"/>
      <c r="AA66" s="3" t="str">
        <f>HYPERLINK("https://3.bp.blogspot.com/-aFcrvr7U6Oc/WiRhVLnzppI/AAAAAAAABjQ/kHDc2H3icq4ZaXvTfG7g0yoX16FpYfOBQCLcBGAs/s1600/bugtest3.jpg", "bugtest3")</f>
        <v>bugtest3</v>
      </c>
      <c r="AB66" s="4" t="s">
        <v>395</v>
      </c>
      <c r="AC66" s="39"/>
      <c r="AD66" s="3" t="str">
        <f>HYPERLINK("https://2.bp.blogspot.com/-gLdFSeKEk84/WiDcNaMQ-RI/AAAAAAAAAyQ/6gbFFDwOLrMT5aBibKEsPxpL2T2GHMl6wCLcBGAs/s1600/G_QST4.jpg", "G_QST4")</f>
        <v>G_QST4</v>
      </c>
      <c r="AE66" s="4"/>
      <c r="AF66" s="5" t="s">
        <v>107</v>
      </c>
      <c r="AG66" s="28"/>
      <c r="AH66" s="28"/>
      <c r="AI66" s="28"/>
      <c r="AJ66" s="28"/>
      <c r="AK66" s="28"/>
      <c r="AL66" s="3" t="str">
        <f>HYPERLINK("https://3.bp.blogspot.com/-P90bXxJbvaw/WiRhGjhBigI/AAAAAAAABg0/kgtTflcrDOMYMe23flrtcTGSVqfEFro-wCLcBGAs/s1600/RPGHQ.jpg", "RPGHQ")</f>
        <v>RPGHQ</v>
      </c>
      <c r="AM66" s="4" t="s">
        <v>36</v>
      </c>
      <c r="AN66" s="9"/>
      <c r="AO66" s="10" t="s">
        <v>396</v>
      </c>
      <c r="AP66" s="4" t="s">
        <v>397</v>
      </c>
      <c r="AQ66" s="4"/>
    </row>
    <row r="67">
      <c r="A67" s="28"/>
      <c r="B67" s="28"/>
      <c r="C67" s="3" t="str">
        <f>HYPERLINK("https://4.bp.blogspot.com/-TyurIQ81AIk/WiDdtVU_FEI/AAAAAAAABA0/TZezqLzEiGMdyDfi5XK9PCFR9jM9gU6BgCLcBGAs/s1600/Swamps.jpg", "Swamps")</f>
        <v>Swamps</v>
      </c>
      <c r="D67" s="4" t="s">
        <v>44</v>
      </c>
      <c r="E67" s="5" t="s">
        <v>110</v>
      </c>
      <c r="F67" s="28"/>
      <c r="G67" s="28"/>
      <c r="H67" s="39"/>
      <c r="I67" s="3" t="str">
        <f>HYPERLINK("https://1.bp.blogspot.com/-9pshbrQJth0/WiDcmQ09gMI/AAAAAAAAA2s/zxqli53MktUAWy4GRO_LHT7cA_TsxzIAwCLcBGAs/s1600/LGBM.jpg", "LGBM")</f>
        <v>LGBM</v>
      </c>
      <c r="J67" s="4"/>
      <c r="K67" s="44"/>
      <c r="L67" s="28"/>
      <c r="M67" s="53" t="s">
        <v>398</v>
      </c>
      <c r="N67" s="54" t="s">
        <v>399</v>
      </c>
      <c r="O67" s="54"/>
      <c r="P67" s="54"/>
      <c r="Q67" s="54"/>
      <c r="R67" s="54"/>
      <c r="S67" s="35"/>
      <c r="T67" s="10"/>
      <c r="U67" s="3" t="str">
        <f>HYPERLINK("https://4.bp.blogspot.com/-mSfjqr14ajY/WiDgQe0uicI/AAAAAAAABUI/WzVxQIEFN-8SllGjTlO-NiHO9xSkirMlgCLcBGAs/s1600/traps.jpg", "traps")</f>
        <v>traps</v>
      </c>
      <c r="V67" s="4" t="s">
        <v>156</v>
      </c>
      <c r="W67" s="39"/>
      <c r="X67" s="10"/>
      <c r="Y67" s="10"/>
      <c r="Z67" s="10"/>
      <c r="AA67" s="3" t="str">
        <f>HYPERLINK("https://2.bp.blogspot.com/-D381Ki4wJl4/WiRhVphebTI/AAAAAAAABjU/xBNKjT8u3CA4G76uwvxV2YRCCCqLPygSgCLcBGAs/s1600/bugtest4.jpg", "bugtest4")</f>
        <v>bugtest4</v>
      </c>
      <c r="AB67" s="4" t="s">
        <v>395</v>
      </c>
      <c r="AC67" s="39"/>
      <c r="AD67" s="3" t="str">
        <f>HYPERLINK("https://4.bp.blogspot.com/-LvUqkVaBnRI/XlqmEmaC1XI/AAAAAAAAB5E/-HToXKel2gI0CuYq3-vgCfQvCwQew9etACLcBGAsYHQ/s1600/G_Quest.jpg", "G_Quest")
</f>
        <v>G_Quest</v>
      </c>
      <c r="AE67" s="4"/>
      <c r="AF67" s="5" t="s">
        <v>236</v>
      </c>
      <c r="AG67" s="28"/>
      <c r="AH67" s="28"/>
      <c r="AI67" s="28"/>
      <c r="AJ67" s="28"/>
      <c r="AK67" s="28"/>
      <c r="AL67" s="3" t="str">
        <f>HYPERLINK("https://4.bp.blogspot.com/-A7gDLY28Bc4/WiRhHO9TqwI/AAAAAAAABg4/-q75Oe0trB81rlLp7EaC6i7wqpwM2GS1QCLcBGAs/s1600/Rathol.jpg", "Rathol")</f>
        <v>Rathol</v>
      </c>
      <c r="AM67" s="4" t="s">
        <v>44</v>
      </c>
      <c r="AN67" s="9"/>
      <c r="AO67" s="10" t="s">
        <v>400</v>
      </c>
      <c r="AP67" s="4"/>
      <c r="AQ67" s="4"/>
    </row>
    <row r="68">
      <c r="A68" s="28"/>
      <c r="B68" s="28"/>
      <c r="C68" s="3" t="str">
        <f>HYPERLINK("https://3.bp.blogspot.com/-yJgP0dP3PrE/WiDdu4bs1II/AAAAAAAABA8/faf81RFGA9gEyWmb0aY5k3pSnYqRbgKRQCLcBGAs/s1600/TGalava.jpg", "TGalava")</f>
        <v>TGalava</v>
      </c>
      <c r="D68" s="4"/>
      <c r="E68" s="43"/>
      <c r="F68" s="28"/>
      <c r="G68" s="28"/>
      <c r="H68" s="39"/>
      <c r="I68" s="3" t="str">
        <f>HYPERLINK("https://3.bp.blogspot.com/-KyF_SNLN7As/WiDcobBDZcI/AAAAAAAAA3I/UYI_8U-u0woYcEd-mDBO04iQ8Na6Vc8_QCLcBGAs/s1600/LavaT.jpg", "LavaT")</f>
        <v>LavaT</v>
      </c>
      <c r="J68" s="4"/>
      <c r="K68" s="5" t="s">
        <v>72</v>
      </c>
      <c r="L68" s="28"/>
      <c r="M68" s="53" t="s">
        <v>401</v>
      </c>
      <c r="N68" s="54" t="s">
        <v>402</v>
      </c>
      <c r="O68" s="56"/>
      <c r="P68" s="56"/>
      <c r="Q68" s="56"/>
      <c r="R68" s="56"/>
      <c r="S68" s="56"/>
      <c r="T68" s="10"/>
      <c r="U68" s="28"/>
      <c r="V68" s="28"/>
      <c r="W68" s="39"/>
      <c r="X68" s="10"/>
      <c r="Y68" s="10"/>
      <c r="Z68" s="10"/>
      <c r="AA68" s="3" t="str">
        <f>HYPERLINK("https://2.bp.blogspot.com/-QdTv1pcZ5mw/WiRhWNaYnEI/AAAAAAAABjY/8myi3EB_kNkZ1tv_eeREoZylTHcpgHJcACLcBGAs/s1600/bugtest5.jpg", "bugtest5")</f>
        <v>bugtest5</v>
      </c>
      <c r="AB68" s="4" t="s">
        <v>389</v>
      </c>
      <c r="AC68" s="39"/>
      <c r="AD68" s="3" t="str">
        <f>HYPERLINK("https://2.bp.blogspot.com/-702Mxz1qbcQ/WiDcOakYQ5I/AAAAAAAAAyg/dpHQQZsg8uUKmOsG7jCi4FGp3e2LIGL4gCLcBGAs/s1600/G_S6.jpg", "G_S6")</f>
        <v>G_S6</v>
      </c>
      <c r="AE68" s="4"/>
      <c r="AF68" s="43"/>
      <c r="AG68" s="28"/>
      <c r="AH68" s="28"/>
      <c r="AI68" s="28"/>
      <c r="AJ68" s="28"/>
      <c r="AK68" s="28"/>
      <c r="AL68" s="3" t="str">
        <f>HYPERLINK("https://1.bp.blogspot.com/-wBMsoI8NRsY/WiRhHEG0X3I/AAAAAAAABg8/l3wOBMEjkcszm9kwyCf_IDBPweEiDRL-gCLcBGAs/s1600/Russia.jpg", "Russia")</f>
        <v>Russia</v>
      </c>
      <c r="AM68" s="4"/>
      <c r="AN68" s="9"/>
      <c r="AO68" s="10" t="s">
        <v>403</v>
      </c>
      <c r="AP68" s="4" t="s">
        <v>174</v>
      </c>
      <c r="AQ68" s="4"/>
    </row>
    <row r="69">
      <c r="A69" s="28"/>
      <c r="B69" s="28"/>
      <c r="C69" s="3" t="str">
        <f>HYPERLINK("https://2.bp.blogspot.com/-xMOaKbCLRSA/Xlm-PZxuHhI/AAAAAAAAB2w/fC_qb6hniokMAV38qPBYfZQtHvxMgndJgCLcBGAsYHQ/s1600/Waterwar.jpg", "Waterwar")</f>
        <v>Waterwar</v>
      </c>
      <c r="D69" s="4" t="s">
        <v>288</v>
      </c>
      <c r="E69" s="5" t="s">
        <v>404</v>
      </c>
      <c r="F69" s="28"/>
      <c r="G69" s="28"/>
      <c r="H69" s="39"/>
      <c r="I69" s="3" t="str">
        <f>HYPERLINK("https://3.bp.blogspot.com/-a4nwL7JfDFw/WiDcq1fAa7I/AAAAAAAAA3o/NP7zerl0Q7wKvJ-7rmwk1cJx-34_PnolACLcBGAs/s1600/Magic2.jpg", "Magic2")</f>
        <v>Magic2</v>
      </c>
      <c r="J69" s="4"/>
      <c r="K69" s="5" t="s">
        <v>29</v>
      </c>
      <c r="L69" s="28"/>
      <c r="M69" s="57"/>
      <c r="N69" s="54" t="s">
        <v>405</v>
      </c>
      <c r="O69" s="56"/>
      <c r="P69" s="56"/>
      <c r="Q69" s="56"/>
      <c r="R69" s="56"/>
      <c r="S69" s="56"/>
      <c r="T69" s="10"/>
      <c r="U69" s="28"/>
      <c r="V69" s="28"/>
      <c r="W69" s="39"/>
      <c r="X69" s="10"/>
      <c r="Y69" s="10"/>
      <c r="Z69" s="10"/>
      <c r="AA69" s="3" t="str">
        <f>HYPERLINK("https://3.bp.blogspot.com/-a3tWICOJ6ys/WiRhXKRsNkI/AAAAAAAABjg/lngnGIP843g_m97B425tNzHtkdJXWzRfwCLcBGAs/s1600/csplboom.jpg", "csplboom")</f>
        <v>csplboom</v>
      </c>
      <c r="AB69" s="4" t="s">
        <v>406</v>
      </c>
      <c r="AC69" s="39"/>
      <c r="AD69" s="3" t="str">
        <f>HYPERLINK("https://4.bp.blogspot.com/-1bqnqilyWP0/XlqmFSGplII/AAAAAAAAB5I/L-KcD4ADS5IGqXcHDB_u97ueK4bnr-92ACLcBGAsYHQ/s1600/G_School.jpg", "G_School")
</f>
        <v>G_School</v>
      </c>
      <c r="AE69" s="4"/>
      <c r="AF69" s="5" t="s">
        <v>123</v>
      </c>
      <c r="AG69" s="28"/>
      <c r="AH69" s="28"/>
      <c r="AI69" s="28"/>
      <c r="AJ69" s="28"/>
      <c r="AK69" s="28"/>
      <c r="AL69" s="3" t="str">
        <f>HYPERLINK("https://1.bp.blogspot.com/--0ugJD8bOvU/WiRhHTV_DVI/AAAAAAAABhA/aKYOWZIWJPcqvFN0Qzi9M-bQ5jLxTZi_ACLcBGAs/s1600/SJCity.jpg", "SJCity")</f>
        <v>SJCity</v>
      </c>
      <c r="AM69" s="4" t="s">
        <v>44</v>
      </c>
      <c r="AN69" s="9"/>
      <c r="AO69" s="10" t="s">
        <v>407</v>
      </c>
      <c r="AP69" s="4"/>
      <c r="AQ69" s="4"/>
    </row>
    <row r="70">
      <c r="A70" s="28"/>
      <c r="B70" s="28"/>
      <c r="C70" s="3" t="str">
        <f>HYPERLINK("https://2.bp.blogspot.com/-FmH_ccDnynA/WiDd3dQDOPI/AAAAAAAABCQ/OYz1xQOCgP0XDYNYHpC9KhS380GgjQEcQCLcBGAs/s1600/Woodhill.jpg", "Woodhill")</f>
        <v>Woodhill</v>
      </c>
      <c r="D70" s="4" t="s">
        <v>44</v>
      </c>
      <c r="E70" s="5" t="s">
        <v>65</v>
      </c>
      <c r="F70" s="28"/>
      <c r="G70" s="28"/>
      <c r="H70" s="39"/>
      <c r="I70" s="3" t="str">
        <f>HYPERLINK("https://4.bp.blogspot.com/-3Ij-5mUHLoE/WiDcscXLHKI/AAAAAAAAA3w/pKJV8rMY0yEtEPHfJf6wY3ZYhqCQYNZKwCLcBGAs/s1600/Men-zz-.jpg", "Men-zz-")</f>
        <v>Men-zz-</v>
      </c>
      <c r="J70" s="4"/>
      <c r="K70" s="5" t="s">
        <v>276</v>
      </c>
      <c r="L70" s="28"/>
      <c r="M70" s="58" t="s">
        <v>408</v>
      </c>
      <c r="N70" s="59" t="s">
        <v>409</v>
      </c>
      <c r="O70" s="60"/>
      <c r="P70" s="60"/>
      <c r="Q70" s="59"/>
      <c r="R70" s="59"/>
      <c r="S70" s="55"/>
      <c r="T70" s="10"/>
      <c r="U70" s="10"/>
      <c r="V70" s="10"/>
      <c r="W70" s="10"/>
      <c r="X70" s="10"/>
      <c r="Y70" s="10"/>
      <c r="Z70" s="10"/>
      <c r="AA70" s="3" t="str">
        <f>HYPERLINK("https://1.bp.blogspot.com/-F7zHALVXjVw/WiRhY2c9I0I/AAAAAAAABjw/cI9Bd-3YSUgWGVjVZJtPmp3AsGeYqGhOgCLcBGAs/s1600/dotatest.jpg", "dotatest")</f>
        <v>dotatest</v>
      </c>
      <c r="AB70" s="4" t="s">
        <v>410</v>
      </c>
      <c r="AC70" s="39"/>
      <c r="AD70" s="3" t="str">
        <f>HYPERLINK("https://3.bp.blogspot.com/-RuhIuR9LPEI/WiDcQKHAyzI/AAAAAAAAAyo/3HVFSZajA0k1otcofKOxktvhTKCDTWv2ACLcBGAs/s1600/G_Storms.jpg", "G_Storms")</f>
        <v>G_Storms</v>
      </c>
      <c r="AE70" s="4"/>
      <c r="AF70" s="43"/>
      <c r="AG70" s="28"/>
      <c r="AH70" s="28"/>
      <c r="AI70" s="28"/>
      <c r="AJ70" s="28"/>
      <c r="AK70" s="28"/>
      <c r="AL70" s="3" t="str">
        <f>HYPERLINK("https://4.bp.blogspot.com/-AIhh3dEUAAQ/WiRhH4MRD_I/AAAAAAAABhE/J3jv9DzcuO8QijasRRQ5udhJUhh24627gCLcBGAs/s1600/SJDrips.jpg", "SJDrips")</f>
        <v>SJDrips</v>
      </c>
      <c r="AM70" s="4"/>
      <c r="AN70" s="9"/>
      <c r="AO70" s="10" t="s">
        <v>411</v>
      </c>
      <c r="AP70" s="4" t="s">
        <v>412</v>
      </c>
      <c r="AQ70" s="4"/>
    </row>
    <row r="71">
      <c r="A71" s="28"/>
      <c r="B71" s="28"/>
      <c r="C71" s="3" t="str">
        <f>HYPERLINK("https://1.bp.blogspot.com/-xZT5Y0O8AVQ/Xlm-YUfMVQI/AAAAAAAAB3w/6VT4SLQKIREYJqEZn-9y50EXWPmjcGakACLcBGAsYHQ/s1600/WorldEnd.jpg", "WorldEnd")</f>
        <v>WorldEnd</v>
      </c>
      <c r="D71" s="4" t="s">
        <v>44</v>
      </c>
      <c r="E71" s="43"/>
      <c r="F71" s="28"/>
      <c r="G71" s="28"/>
      <c r="H71" s="39"/>
      <c r="I71" s="3" t="str">
        <f>HYPERLINK("https://2.bp.blogspot.com/-XM2hRczg2w0/WiDctNO3EzI/AAAAAAAAA34/KughYnj1504_ewjGBWvsPy2Dy88cchyMQCLcBGAs/s1600/Men_RPG.jpg", "Men_RPG")</f>
        <v>Men_RPG</v>
      </c>
      <c r="J71" s="4"/>
      <c r="K71" s="5" t="s">
        <v>276</v>
      </c>
      <c r="L71" s="28"/>
      <c r="M71" s="53" t="s">
        <v>413</v>
      </c>
      <c r="N71" s="54" t="s">
        <v>414</v>
      </c>
      <c r="O71" s="34"/>
      <c r="P71" s="34"/>
      <c r="Q71" s="54"/>
      <c r="R71" s="54"/>
      <c r="S71" s="55"/>
      <c r="T71" s="10"/>
      <c r="U71" s="10"/>
      <c r="V71" s="10"/>
      <c r="W71" s="10"/>
      <c r="X71" s="10"/>
      <c r="Y71" s="10"/>
      <c r="Z71" s="10"/>
      <c r="AA71" s="3" t="str">
        <f>HYPERLINK("https://3.bp.blogspot.com/-rGgBPuX5yNg/WiRhaaiwZUI/AAAAAAAABkI/X0xjyniadPUghRp8kO8SlkZFG4eVNuXxgCLcBGAs/s1600/fightnia.jpg", "fightnia")</f>
        <v>fightnia</v>
      </c>
      <c r="AB71" s="4"/>
      <c r="AC71" s="7" t="s">
        <v>157</v>
      </c>
      <c r="AD71" s="3" t="str">
        <f>HYPERLINK("https://2.bp.blogspot.com/-3mBsN6C-VDc/WiDcQxWQznI/AAAAAAAAAyw/BnOkzyCDXYkc2qgldL4B7mgw7hv1nFZtgCLcBGAs/s1600/G_Swamp.jpg", "G_Swamp")</f>
        <v>G_Swamp</v>
      </c>
      <c r="AE71" s="4" t="s">
        <v>171</v>
      </c>
      <c r="AF71" s="43"/>
      <c r="AG71" s="28"/>
      <c r="AH71" s="28"/>
      <c r="AI71" s="28"/>
      <c r="AJ71" s="28"/>
      <c r="AK71" s="28"/>
      <c r="AL71" s="3" t="str">
        <f>HYPERLINK("https://4.bp.blogspot.com/-ZkhsIHACN7c/WiRhIQRpFJI/AAAAAAAABhI/BldVbS7rQCYsZuG-kU2cDEeGo2gYfybzACLcBGAs/s1600/SJHouse.jpg", "SJHouse")</f>
        <v>SJHouse</v>
      </c>
      <c r="AM71" s="4" t="s">
        <v>44</v>
      </c>
      <c r="AN71" s="9"/>
      <c r="AO71" s="10" t="s">
        <v>415</v>
      </c>
      <c r="AP71" s="4" t="s">
        <v>416</v>
      </c>
      <c r="AQ71" s="4"/>
    </row>
    <row r="72">
      <c r="A72" s="28"/>
      <c r="B72" s="28"/>
      <c r="C72" s="3" t="str">
        <f>HYPERLINK("https://2.bp.blogspot.com/-x_Ka6dnP9YQ/WiDd4qp73RI/AAAAAAAABCg/pl05jp81kcQxFnps0LDQdgHfaYtlz9ZOACLcBGAs/s1600/XHearts.jpg", "XHearts")</f>
        <v>XHearts</v>
      </c>
      <c r="D72" s="4" t="s">
        <v>417</v>
      </c>
      <c r="E72" s="43"/>
      <c r="F72" s="28"/>
      <c r="G72" s="28"/>
      <c r="H72" s="39"/>
      <c r="I72" s="3" t="str">
        <f>HYPERLINK("https://1.bp.blogspot.com/-NN6s31NFgzg/WiDcuBBm1FI/AAAAAAAAA4A/C3zqvVAA1ggEsI9W17iPttWX044c2gChgCLcBGAs/s1600/Men_%255BG%255D.jpg", "Men_[G]")</f>
        <v>Men_[G]</v>
      </c>
      <c r="J72" s="4"/>
      <c r="K72" s="5" t="s">
        <v>276</v>
      </c>
      <c r="L72" s="28"/>
      <c r="M72" s="53" t="s">
        <v>418</v>
      </c>
      <c r="N72" s="54" t="s">
        <v>419</v>
      </c>
      <c r="O72" s="34"/>
      <c r="P72" s="34"/>
      <c r="Q72" s="56"/>
      <c r="R72" s="56"/>
      <c r="S72" s="56"/>
      <c r="T72" s="10"/>
      <c r="U72" s="10"/>
      <c r="V72" s="10"/>
      <c r="W72" s="10"/>
      <c r="X72" s="10"/>
      <c r="Y72" s="10"/>
      <c r="Z72" s="10"/>
      <c r="AA72" s="25" t="str">
        <f>HYPERLINK("https://1.bp.blogspot.com/-t2Ms-GnUPNE/WiRhcxr4hmI/AAAAAAAABkk/GvXnhDRUr9U1jVJ_7RryzPjZcdWnxE0GwCLcBGAs/s1600/itemtest.jpg", "itemtest")</f>
        <v>itemtest</v>
      </c>
      <c r="AB72" s="45"/>
      <c r="AC72" s="39"/>
      <c r="AD72" s="3" t="str">
        <f>HYPERLINK("https://3.bp.blogspot.com/-B_2gIoqTYLo/WiDcRG6VkLI/AAAAAAAAAy0/WnY4gNO10XYufq1Yc4v7SLGXAF4uXd1igCLcBGAs/s1600/G_T1.jpg", "G_T1")</f>
        <v>G_T1</v>
      </c>
      <c r="AE72" s="4"/>
      <c r="AF72" s="43"/>
      <c r="AG72" s="28"/>
      <c r="AH72" s="28"/>
      <c r="AI72" s="28"/>
      <c r="AJ72" s="28"/>
      <c r="AK72" s="28"/>
      <c r="AL72" s="3" t="str">
        <f>HYPERLINK("https://1.bp.blogspot.com/-2_jNI8Y9do4/WiRhIpik3-I/AAAAAAAABhM/Ge-6jnLLyCwTnEzkxpbO_rYaAsG1DRnwwCLcBGAs/s1600/SJ_Trip.jpg", "SJ_Trip")</f>
        <v>SJ_Trip</v>
      </c>
      <c r="AM72" s="4" t="s">
        <v>44</v>
      </c>
      <c r="AN72" s="9"/>
      <c r="AO72" s="10" t="s">
        <v>420</v>
      </c>
      <c r="AP72" s="4" t="s">
        <v>421</v>
      </c>
      <c r="AQ72" s="4"/>
    </row>
    <row r="73">
      <c r="A73" s="28"/>
      <c r="B73" s="28"/>
      <c r="C73" s="3" t="str">
        <f>HYPERLINK("https://3.bp.blogspot.com/-DUOI0VhvsRY/WiDd5BB5EpI/AAAAAAAABCo/WiMUIJDtzPATogNLW7257Zi7jo91XzaRwCLcBGAs/s1600/XTemple.jpg", "XTemple")</f>
        <v>XTemple</v>
      </c>
      <c r="D73" s="4"/>
      <c r="E73" s="43"/>
      <c r="F73" s="28"/>
      <c r="G73" s="28"/>
      <c r="H73" s="39"/>
      <c r="I73" s="3" t="str">
        <f>HYPERLINK("https://3.bp.blogspot.com/-M58yJBtG3dc/WiDculXHAwI/AAAAAAAAA4I/9p9av1ZKaxMpB6j9wjuDdUOS1z0aq5qSwCLcBGAs/s1600/Men_%255BG%255DH.jpg", "Men_[G]H")</f>
        <v>Men_[G]H</v>
      </c>
      <c r="J73" s="4"/>
      <c r="K73" s="5" t="s">
        <v>276</v>
      </c>
      <c r="L73" s="28"/>
      <c r="M73" s="53"/>
      <c r="N73" s="54" t="s">
        <v>422</v>
      </c>
      <c r="O73" s="56"/>
      <c r="P73" s="56"/>
      <c r="Q73" s="56"/>
      <c r="R73" s="56"/>
      <c r="S73" s="56"/>
      <c r="T73" s="10"/>
      <c r="U73" s="10"/>
      <c r="V73" s="10"/>
      <c r="W73" s="10"/>
      <c r="X73" s="10"/>
      <c r="Y73" s="10"/>
      <c r="Z73" s="10"/>
      <c r="AA73" s="25" t="str">
        <f>HYPERLINK("https://4.bp.blogspot.com/-sAVXz3foKLs/XlqmGDAwQeI/AAAAAAAAB5U/12DEmKnJKTMNfD62A2i_BsnIzxEILnDbgCLcBGAsYHQ/s1600/mcdornal.jpg", "mcdornal")
</f>
        <v>mcdornal</v>
      </c>
      <c r="AB73" s="45"/>
      <c r="AC73" s="7" t="s">
        <v>123</v>
      </c>
      <c r="AD73" s="3" t="str">
        <f>HYPERLINK("https://3.bp.blogspot.com/-sumZy4yKo9s/WiDcRiifpaI/AAAAAAAAAy8/eTdbTBPhPIQXYkvpy8mRANEuxOkWCDI4ACLcBGAs/s1600/G_TbZod.jpg", "G_TbZod")</f>
        <v>G_TbZod</v>
      </c>
      <c r="AE73" s="4"/>
      <c r="AF73" s="5" t="s">
        <v>145</v>
      </c>
      <c r="AG73" s="28"/>
      <c r="AH73" s="28"/>
      <c r="AI73" s="28"/>
      <c r="AJ73" s="28"/>
      <c r="AK73" s="28"/>
      <c r="AL73" s="3" t="str">
        <f>HYPERLINK("https://3.bp.blogspot.com/-6iWEfVr-sHk/WiRhJDRAM6I/AAAAAAAABhQ/AT46wWEibZQwtX9LIhEyqTakCm7Cc1w2gCLcBGAs/s1600/SJnew.jpg", "SJnew")</f>
        <v>SJnew</v>
      </c>
      <c r="AM73" s="4"/>
      <c r="AN73" s="9"/>
      <c r="AO73" s="10" t="s">
        <v>423</v>
      </c>
      <c r="AP73" s="4"/>
      <c r="AQ73" s="4"/>
    </row>
    <row r="74">
      <c r="A74" s="28"/>
      <c r="B74" s="28"/>
      <c r="C74" s="3" t="str">
        <f>HYPERLINK("https://4.bp.blogspot.com/-5OnNSxOO4_8/WiDd7aym0_I/AAAAAAAABC8/1aVsDIGu-CYX6fWUKbmWLvSmZ7-ZRbV0wCLcBGAs/s1600/abschaos.jpg", "abschaos")</f>
        <v>abschaos</v>
      </c>
      <c r="D74" s="4"/>
      <c r="E74" s="5" t="s">
        <v>107</v>
      </c>
      <c r="F74" s="28"/>
      <c r="G74" s="28"/>
      <c r="H74" s="39"/>
      <c r="I74" s="3" t="str">
        <f>HYPERLINK("https://1.bp.blogspot.com/-hwEXBFv9sS4/Xlm-N0R-z7I/AAAAAAAAB2c/Pghf5jq-AYA7Gon2mqimdEfHbax91mLWQCLcBGAsYHQ/s1600/MerCury.jpg", "MerCury")</f>
        <v>MerCury</v>
      </c>
      <c r="J74" s="4" t="s">
        <v>424</v>
      </c>
      <c r="K74" s="5" t="s">
        <v>425</v>
      </c>
      <c r="L74" s="28"/>
      <c r="M74" s="53" t="s">
        <v>426</v>
      </c>
      <c r="N74" s="54" t="s">
        <v>427</v>
      </c>
      <c r="O74" s="56"/>
      <c r="P74" s="56"/>
      <c r="Q74" s="56"/>
      <c r="R74" s="56"/>
      <c r="S74" s="56"/>
      <c r="T74" s="10"/>
      <c r="U74" s="10"/>
      <c r="V74" s="10"/>
      <c r="W74" s="10"/>
      <c r="X74" s="10"/>
      <c r="Y74" s="10"/>
      <c r="Z74" s="10"/>
      <c r="AA74" s="25" t="str">
        <f>HYPERLINK("https://1.bp.blogspot.com/-mFmrtg5BL8k/XlqmGJyY2fI/AAAAAAAAB5Q/ELX_AXYyfr0LdCV2Gku5IcrzxLC5RDMfgCLcBGAsYHQ/s1600/memHack.jpg", "memHack")
</f>
        <v>memHack</v>
      </c>
      <c r="AB74" s="4" t="s">
        <v>428</v>
      </c>
      <c r="AC74" s="7" t="s">
        <v>123</v>
      </c>
      <c r="AD74" s="3" t="str">
        <f>HYPERLINK("https://4.bp.blogspot.com/--eiiG341ffU/WiDcSYmT4OI/AAAAAAAAAzE/0JrIOHB0R84KZPXMi5054_j4fECa1O-wwCLcBGAs/s1600/G_TemplD.jpg", "G_TemplD")</f>
        <v>G_TemplD</v>
      </c>
      <c r="AE74" s="4" t="s">
        <v>171</v>
      </c>
      <c r="AF74" s="43"/>
      <c r="AG74" s="28"/>
      <c r="AH74" s="28"/>
      <c r="AI74" s="28"/>
      <c r="AJ74" s="28"/>
      <c r="AK74" s="28"/>
      <c r="AL74" s="3" t="str">
        <f>HYPERLINK("https://3.bp.blogspot.com/-0vzto7ldfjs/WiRhJuoEUDI/AAAAAAAABhU/mvdrQTC64KAXjJrhlJocF1A9J2t_dvoVQCLcBGAs/s1600/Saw.jpg", "Saw")</f>
        <v>Saw</v>
      </c>
      <c r="AM74" s="4" t="s">
        <v>71</v>
      </c>
      <c r="AN74" s="9"/>
      <c r="AO74" s="10" t="s">
        <v>429</v>
      </c>
      <c r="AP74" s="4"/>
      <c r="AQ74" s="4"/>
    </row>
    <row r="75">
      <c r="A75" s="28"/>
      <c r="B75" s="28"/>
      <c r="C75" s="3" t="str">
        <f>HYPERLINK("https://3.bp.blogspot.com/-6BCkYLRmKj0/WiDeBviQ8PI/AAAAAAAABDc/BlLCbfgRyKsQQEBtFszX_aSE9fG8KQu3wCLcBGAs/s1600/anothrst.jpg", "anothrst")</f>
        <v>anothrst</v>
      </c>
      <c r="D75" s="4"/>
      <c r="E75" s="5" t="s">
        <v>240</v>
      </c>
      <c r="F75" s="28"/>
      <c r="G75" s="28"/>
      <c r="H75" s="39"/>
      <c r="I75" s="3" t="str">
        <f>HYPERLINK("https://1.bp.blogspot.com/-tUhKfLEoJ94/WiDczn5mcDI/AAAAAAAAA4k/m5drD4tX4ocx6cg5i5pKjpeKIH4C67SOQCLcBGAs/s1600/MonS.jpg", "MonS")</f>
        <v>MonS</v>
      </c>
      <c r="J75" s="4"/>
      <c r="K75" s="5" t="s">
        <v>72</v>
      </c>
      <c r="L75" s="28"/>
      <c r="M75" s="53" t="s">
        <v>430</v>
      </c>
      <c r="N75" s="54" t="s">
        <v>431</v>
      </c>
      <c r="O75" s="56"/>
      <c r="P75" s="56"/>
      <c r="Q75" s="56"/>
      <c r="R75" s="56"/>
      <c r="S75" s="56"/>
      <c r="T75" s="61"/>
      <c r="U75" s="10"/>
      <c r="V75" s="10"/>
      <c r="W75" s="10"/>
      <c r="X75" s="10"/>
      <c r="Y75" s="10"/>
      <c r="Z75" s="10"/>
      <c r="AA75" s="25" t="str">
        <f>HYPERLINK("https://4.bp.blogspot.com/-CjIuODE1sRQ/WiRhd7WxiuI/AAAAAAAABk4/H9dIq_vo3xYQBy_xICPb8y2E0sr1mWaPgCLcBGAs/s1600/men123.jpg", "men123")</f>
        <v>men123</v>
      </c>
      <c r="AB75" s="45"/>
      <c r="AC75" s="7" t="s">
        <v>276</v>
      </c>
      <c r="AD75" s="3" t="str">
        <f>HYPERLINK("https://3.bp.blogspot.com/-UAxmjAOakeE/WiDcS3x0CLI/AAAAAAAAAzI/GGxNUtmkJ4cQiBEj-zgdhFzByBnNrnBWACLcBGAs/s1600/G_Temple.jpg", "G_Temple")</f>
        <v>G_Temple</v>
      </c>
      <c r="AE75" s="4" t="s">
        <v>171</v>
      </c>
      <c r="AF75" s="43"/>
      <c r="AG75" s="28"/>
      <c r="AH75" s="28"/>
      <c r="AI75" s="28"/>
      <c r="AJ75" s="28"/>
      <c r="AK75" s="28"/>
      <c r="AL75" s="3" t="str">
        <f>HYPERLINK("https://1.bp.blogspot.com/-3fLmalRf6dA/WiRhKX5osWI/AAAAAAAABhc/1LWCN_WWiIEQ_X2CUQHQmtgcvMusCd1TACLcBGAs/s1600/Seigebal.jpg", "Seigebal")</f>
        <v>Seigebal</v>
      </c>
      <c r="AM75" s="4" t="s">
        <v>432</v>
      </c>
      <c r="AN75" s="9"/>
      <c r="AO75" s="10" t="s">
        <v>433</v>
      </c>
      <c r="AP75" s="4" t="s">
        <v>434</v>
      </c>
      <c r="AQ75" s="4"/>
    </row>
    <row r="76">
      <c r="A76" s="28"/>
      <c r="B76" s="28"/>
      <c r="C76" s="3" t="str">
        <f>HYPERLINK("https://3.bp.blogspot.com/-_HDXZ2ZyDmo/WiDeCE9Z7-I/AAAAAAAABDg/WWj6jYT9-XAlyUlsg6Y9boQ1e7mAWyAKwCLcBGAs/s1600/asm2.jpg", "asm2")</f>
        <v>asm2</v>
      </c>
      <c r="D76" s="4"/>
      <c r="E76" s="43"/>
      <c r="F76" s="28"/>
      <c r="G76" s="28"/>
      <c r="H76" s="39"/>
      <c r="I76" s="3" t="str">
        <f>HYPERLINK("https://1.bp.blogspot.com/-IstbM12a43k/WiDc0sxyWlI/AAAAAAAAA4w/nM1V2UwtaV8GDLV6tOaoo-TFsVvB5nwBQCLcBGAs/s1600/Monster.jpg", "Monster")</f>
        <v>Monster</v>
      </c>
      <c r="J76" s="4" t="s">
        <v>435</v>
      </c>
      <c r="K76" s="5" t="s">
        <v>284</v>
      </c>
      <c r="L76" s="28"/>
      <c r="M76" s="53" t="s">
        <v>436</v>
      </c>
      <c r="N76" s="54" t="s">
        <v>437</v>
      </c>
      <c r="O76" s="56"/>
      <c r="P76" s="56"/>
      <c r="Q76" s="56"/>
      <c r="R76" s="56"/>
      <c r="S76" s="56"/>
      <c r="T76" s="61"/>
      <c r="U76" s="10"/>
      <c r="V76" s="10"/>
      <c r="W76" s="10"/>
      <c r="X76" s="10"/>
      <c r="Y76" s="10"/>
      <c r="Z76" s="10"/>
      <c r="AA76" s="25" t="str">
        <f>HYPERLINK("https://1.bp.blogspot.com/-vAahzDWRg7U/XlqmGXior0I/AAAAAAAAB5c/e8ohawg4SdwxWFQWW4hieitopS_kVp7ugCLcBGAsYHQ/s1600/mymap.jpg", "mymap")
</f>
        <v>mymap</v>
      </c>
      <c r="AB76" s="4" t="s">
        <v>438</v>
      </c>
      <c r="AC76" s="7" t="s">
        <v>123</v>
      </c>
      <c r="AD76" s="3" t="str">
        <f>HYPERLINK("https://4.bp.blogspot.com/-bAuSCnD4dC4/WiDcTPEeBPI/AAAAAAAAAzM/5uJkSP1cviMrYzNByDUg0rfUf4nNnNuKACLcBGAs/s1600/G_Thewar.jpg", "G_Thewar")</f>
        <v>G_Thewar</v>
      </c>
      <c r="AE76" s="4"/>
      <c r="AF76" s="43"/>
      <c r="AG76" s="28"/>
      <c r="AH76" s="28"/>
      <c r="AI76" s="28"/>
      <c r="AJ76" s="28"/>
      <c r="AK76" s="28"/>
      <c r="AL76" s="3" t="str">
        <f>HYPERLINK("https://4.bp.blogspot.com/-olHu_LQ9UWU/WiRhKizi3oI/AAAAAAAABhg/WvGiNTFSo_4FuEeWP95YB09eyEbEH8Z8ACLcBGAs/s1600/SneVylMp.jpg", "SneVylMp")</f>
        <v>SneVylMp</v>
      </c>
      <c r="AM76" s="4" t="s">
        <v>44</v>
      </c>
      <c r="AN76" s="9"/>
      <c r="AO76" s="10" t="s">
        <v>439</v>
      </c>
      <c r="AP76" s="4" t="s">
        <v>421</v>
      </c>
      <c r="AQ76" s="4"/>
    </row>
    <row r="77">
      <c r="A77" s="28"/>
      <c r="B77" s="28"/>
      <c r="C77" s="3" t="str">
        <f>HYPERLINK("https://3.bp.blogspot.com/-GAy0gy--pjo/WiDeCcvOUJI/AAAAAAAABDo/ebZq5CGtAH0bEjMt5jEgjWDVK8AnKRyiACLcBGAs/s1600/autumn.jpg", "autumn")</f>
        <v>autumn</v>
      </c>
      <c r="D77" s="13"/>
      <c r="E77" s="5" t="s">
        <v>118</v>
      </c>
      <c r="F77" s="28"/>
      <c r="G77" s="28"/>
      <c r="H77" s="39"/>
      <c r="I77" s="3" t="str">
        <f>HYPERLINK("https://4.bp.blogspot.com/-k61P5J3cPbc/WiDc09JAc6I/AAAAAAAAA40/Bc3Djfwvbf0GhCnhkh1Ps85fWr2fxUYhwCLcBGAs/s1600/MonsterA.jpg", "MonsterA")</f>
        <v>MonsterA</v>
      </c>
      <c r="J77" s="4" t="s">
        <v>440</v>
      </c>
      <c r="K77" s="5" t="s">
        <v>441</v>
      </c>
      <c r="L77" s="28"/>
      <c r="M77" s="53" t="s">
        <v>442</v>
      </c>
      <c r="N77" s="54" t="s">
        <v>443</v>
      </c>
      <c r="O77" s="56"/>
      <c r="P77" s="56"/>
      <c r="Q77" s="56"/>
      <c r="R77" s="56"/>
      <c r="S77" s="56"/>
      <c r="T77" s="61"/>
      <c r="U77" s="10"/>
      <c r="V77" s="10"/>
      <c r="W77" s="10"/>
      <c r="X77" s="10"/>
      <c r="Y77" s="10"/>
      <c r="Z77" s="10"/>
      <c r="AA77" s="25" t="str">
        <f>HYPERLINK("https://4.bp.blogspot.com/-YXLYkas7OVg/WiRhfSmSz2I/AAAAAAAABlM/OGpqJO8OF54b4MxLvOvdvedqIAtGZsv7wCLcBGAs/s1600/ngame8-2.jpg", "ngame8-2")</f>
        <v>ngame8-2</v>
      </c>
      <c r="AB77" s="45"/>
      <c r="AC77" s="7" t="s">
        <v>157</v>
      </c>
      <c r="AD77" s="3" t="str">
        <f>HYPERLINK("https://3.bp.blogspot.com/-GHW_a_gUxgA/WiDcTyj2sKI/AAAAAAAAAzQ/NbXpsDkbPH47lCZr6IkkMRjMoc0L8gr-QCLcBGAs/s1600/G_Tingo.jpg", "G_Tingo")</f>
        <v>G_Tingo</v>
      </c>
      <c r="AE77" s="4"/>
      <c r="AF77" s="43"/>
      <c r="AG77" s="28"/>
      <c r="AH77" s="28"/>
      <c r="AI77" s="28"/>
      <c r="AJ77" s="28"/>
      <c r="AK77" s="28"/>
      <c r="AL77" s="3" t="str">
        <f>HYPERLINK("https://1.bp.blogspot.com/-sQ4EVXGfrgY/WiRhK9iUwpI/AAAAAAAABhk/cEKGPRPuENIZWQlyYvBRVUrobGSZSv28wCLcBGAs/s1600/So_Lava.jpg", "So_Lava")</f>
        <v>So_Lava</v>
      </c>
      <c r="AM77" s="4" t="s">
        <v>36</v>
      </c>
      <c r="AN77" s="9"/>
      <c r="AO77" s="10" t="s">
        <v>444</v>
      </c>
      <c r="AP77" s="4" t="s">
        <v>445</v>
      </c>
      <c r="AQ77" s="4"/>
    </row>
    <row r="78">
      <c r="A78" s="28"/>
      <c r="B78" s="28"/>
      <c r="C78" s="3" t="str">
        <f>HYPERLINK("https://3.bp.blogspot.com/-hwambGEUO_U/WiDeEC-n0wI/AAAAAAAABD4/XBZrb2XpBPgz7iqHDmGs4CkdmxilwQzrwCLcBGAs/s1600/balance.jpg", "balance")</f>
        <v>balance</v>
      </c>
      <c r="D78" s="13"/>
      <c r="E78" s="5" t="s">
        <v>60</v>
      </c>
      <c r="F78" s="28"/>
      <c r="G78" s="28"/>
      <c r="H78" s="39"/>
      <c r="I78" s="3" t="str">
        <f>HYPERLINK("https://4.bp.blogspot.com/-EfKer4knt-M/WiDc2P9n13I/AAAAAAAAA44/PCYE0mJ5-v82etZ_DmPzI96uH8bhZSWmQCLcBGAs/s1600/MonsterB.jpg", "MonsterB")</f>
        <v>MonsterB</v>
      </c>
      <c r="J78" s="4"/>
      <c r="K78" s="5" t="s">
        <v>441</v>
      </c>
      <c r="L78" s="28"/>
      <c r="M78" s="53" t="s">
        <v>446</v>
      </c>
      <c r="N78" s="54" t="s">
        <v>447</v>
      </c>
      <c r="O78" s="56"/>
      <c r="P78" s="56"/>
      <c r="Q78" s="56"/>
      <c r="R78" s="56"/>
      <c r="S78" s="56"/>
      <c r="T78" s="61"/>
      <c r="U78" s="10"/>
      <c r="V78" s="10"/>
      <c r="W78" s="10"/>
      <c r="X78" s="61"/>
      <c r="Y78" s="61"/>
      <c r="Z78" s="61"/>
      <c r="AA78" s="25" t="str">
        <f>HYPERLINK("https://1.bp.blogspot.com/-i491B9C6xkA/WiRhft8_WcI/AAAAAAAABlQ/3cL3rrdMngg3oWN4JbjRIG7Je4kyjw2YQCLcBGAs/s1600/noxedit2.jpg", "noxedit2")</f>
        <v>noxedit2</v>
      </c>
      <c r="AB78" s="4" t="s">
        <v>448</v>
      </c>
      <c r="AC78" s="39"/>
      <c r="AD78" s="3" t="str">
        <f>HYPERLINK("https://1.bp.blogspot.com/-uwcskjZ5g7w/Xlm-NTYN4OI/AAAAAAAAB2Q/9mBfGlfWeQ4RHrp574JbUdX16XSwuqWtwCLcBGAsYHQ/s1600/G_ToIx.jpg", "G_ToIx")</f>
        <v>G_ToIx</v>
      </c>
      <c r="AE78" s="4"/>
      <c r="AF78" s="5" t="s">
        <v>214</v>
      </c>
      <c r="AG78" s="28"/>
      <c r="AH78" s="28"/>
      <c r="AI78" s="28"/>
      <c r="AJ78" s="28"/>
      <c r="AK78" s="28"/>
      <c r="AL78" s="3" t="str">
        <f>HYPERLINK("https://2.bp.blogspot.com/-X8do5-zR5QM/WiRhLcoZk5I/AAAAAAAABho/_er31oGfe4MW3VAKhIhmVdVA-fUZHGfFQCLcBGAs/s1600/Stupidzz.jpg", "Stupidzz")</f>
        <v>Stupidzz</v>
      </c>
      <c r="AM78" s="4" t="s">
        <v>36</v>
      </c>
      <c r="AN78" s="9"/>
      <c r="AO78" s="10" t="s">
        <v>449</v>
      </c>
      <c r="AP78" s="4" t="s">
        <v>450</v>
      </c>
      <c r="AQ78" s="4"/>
    </row>
    <row r="79">
      <c r="A79" s="28"/>
      <c r="B79" s="28"/>
      <c r="C79" s="3" t="str">
        <f>HYPERLINK("https://2.bp.blogspot.com/-0fT5gtGQNwc/WiDeEcy7oaI/AAAAAAAABD8/JyNnn7WuAkw4jVOy9LPTBM1z4POzmhP0gCLcBGAs/s1600/banefon.jpg", "banefon")</f>
        <v>banefon</v>
      </c>
      <c r="D79" s="4" t="s">
        <v>130</v>
      </c>
      <c r="E79" s="43"/>
      <c r="F79" s="28"/>
      <c r="G79" s="28"/>
      <c r="H79" s="39"/>
      <c r="I79" s="3" t="str">
        <f>HYPERLINK("https://4.bp.blogspot.com/--tc-bixGgDc/WiDc2yYJ0RI/AAAAAAAAA5A/bKJbpzwoVC0VDeG9mVBC6qmUE8p-C-P4QCLcBGAs/s1600/MonsterC.jpg", "MonsterC")</f>
        <v>MonsterC</v>
      </c>
      <c r="J79" s="4"/>
      <c r="K79" s="5" t="s">
        <v>441</v>
      </c>
      <c r="L79" s="28"/>
      <c r="M79" s="53" t="s">
        <v>451</v>
      </c>
      <c r="N79" s="54" t="s">
        <v>452</v>
      </c>
      <c r="O79" s="56"/>
      <c r="P79" s="56"/>
      <c r="Q79" s="56"/>
      <c r="R79" s="56"/>
      <c r="S79" s="56"/>
      <c r="T79" s="61"/>
      <c r="U79" s="10"/>
      <c r="V79" s="10"/>
      <c r="W79" s="10"/>
      <c r="X79" s="61"/>
      <c r="Y79" s="61"/>
      <c r="Z79" s="61"/>
      <c r="AA79" s="25" t="str">
        <f>HYPERLINK("https://4.bp.blogspot.com/-oF09rRXNLeI/WiRhgboK-vI/AAAAAAAABlc/7kOBkbwLKMQ0eM0kGRePLz_NfpXMDys2gCLcBGAs/s1600/pltest.jpg", "pltest")</f>
        <v>pltest</v>
      </c>
      <c r="AB79" s="4" t="s">
        <v>198</v>
      </c>
      <c r="AC79" s="39"/>
      <c r="AD79" s="3" t="str">
        <f>HYPERLINK("https://3.bp.blogspot.com/-I-5kB5Y0gHk/XlqmFkkIfrI/AAAAAAAAB5M/ZSEMbfl_9FgpkKmw_57P9gG00yfPCBMlACLcBGAsYHQ/s1600/G_Tower.jpg", "G_Tower")
</f>
        <v>G_Tower</v>
      </c>
      <c r="AE79" s="4"/>
      <c r="AF79" s="5" t="s">
        <v>236</v>
      </c>
      <c r="AG79" s="28"/>
      <c r="AH79" s="28"/>
      <c r="AI79" s="28"/>
      <c r="AJ79" s="28"/>
      <c r="AK79" s="28"/>
      <c r="AL79" s="3" t="str">
        <f>HYPERLINK("https://2.bp.blogspot.com/-k8ZKYhRMec0/WiRhL6DeOlI/AAAAAAAABhs/OlMjXJW9UowI4BfxtCdVdMAX1o0haeUXwCLcBGAs/s1600/Sudden.jpg", "Sudden")</f>
        <v>Sudden</v>
      </c>
      <c r="AM79" s="4" t="s">
        <v>47</v>
      </c>
      <c r="AN79" s="9"/>
      <c r="AO79" s="10" t="s">
        <v>453</v>
      </c>
      <c r="AP79" s="4"/>
      <c r="AQ79" s="4"/>
    </row>
    <row r="80">
      <c r="A80" s="28"/>
      <c r="B80" s="28"/>
      <c r="C80" s="3" t="str">
        <f>HYPERLINK("https://4.bp.blogspot.com/-NDQrGaaT2ok/WiDeEnhtxBI/AAAAAAAABEE/TyPYzatKGSItPku5N0hWjnh8sCR1JWQLgCLcBGAs/s1600/beacon.jpg", "beacon")</f>
        <v>beacon</v>
      </c>
      <c r="D80" s="4"/>
      <c r="E80" s="5" t="s">
        <v>60</v>
      </c>
      <c r="F80" s="28"/>
      <c r="G80" s="28"/>
      <c r="H80" s="39"/>
      <c r="I80" s="3" t="str">
        <f>HYPERLINK("https://1.bp.blogspot.com/-HdIhYXPk4IE/WiDc5BDF6lI/AAAAAAAAA5U/ONTkp2Qcep8al0vyzhiMTWZNpZIM51hoACLcBGAs/s1600/NBETA.jpg", "NBETA")</f>
        <v>NBETA</v>
      </c>
      <c r="J80" s="4"/>
      <c r="K80" s="5" t="s">
        <v>454</v>
      </c>
      <c r="L80" s="28"/>
      <c r="M80" s="57"/>
      <c r="N80" s="54" t="s">
        <v>455</v>
      </c>
      <c r="O80" s="56"/>
      <c r="P80" s="56"/>
      <c r="Q80" s="56"/>
      <c r="R80" s="56"/>
      <c r="S80" s="56"/>
      <c r="T80" s="61"/>
      <c r="U80" s="10"/>
      <c r="V80" s="61"/>
      <c r="W80" s="10"/>
      <c r="X80" s="61"/>
      <c r="Y80" s="61"/>
      <c r="Z80" s="61"/>
      <c r="AA80" s="25" t="str">
        <f>HYPERLINK("https://1.bp.blogspot.com/-PXZ9rmHJweQ/WiRhhW2YJCI/AAAAAAAABlk/_i3tKcztNAMrRNNvaF8rFsY8DwQYQc9OgCLcBGAs/s1600/script.jpg", "script")</f>
        <v>script</v>
      </c>
      <c r="AB80" s="4"/>
      <c r="AC80" s="39"/>
      <c r="AD80" s="3" t="str">
        <f>HYPERLINK("https://1.bp.blogspot.com/-TwBka49EiZo/WiDcVv-021I/AAAAAAAAAzY/CVqpHRc2ySwdIqaKoAIE8FWoyeoHez3ZQCLcBGAs/s1600/G_Waste.jpg", "G_Waste")</f>
        <v>G_Waste</v>
      </c>
      <c r="AE80" s="4"/>
      <c r="AF80" s="43"/>
      <c r="AG80" s="28"/>
      <c r="AH80" s="28"/>
      <c r="AI80" s="28"/>
      <c r="AJ80" s="28"/>
      <c r="AK80" s="28"/>
      <c r="AL80" s="3" t="str">
        <f>HYPERLINK("https://3.bp.blogspot.com/-CAy3llhvB2M/XASjDqACzDI/AAAAAAAABtc/mrSOKvLMnBMwidneJVzNu6xr8quEavlhACLcBGAs/s1600/T_HouseA.jpg", "T_HouseA")</f>
        <v>T_HouseA</v>
      </c>
      <c r="AM80" s="4"/>
      <c r="AN80" s="9"/>
      <c r="AO80" s="10" t="s">
        <v>456</v>
      </c>
      <c r="AP80" s="4" t="s">
        <v>457</v>
      </c>
      <c r="AQ80" s="4"/>
    </row>
    <row r="81">
      <c r="A81" s="28"/>
      <c r="B81" s="28"/>
      <c r="C81" s="3" t="str">
        <f>HYPERLINK("https://3.bp.blogspot.com/-2_FIsbSYmzM/WiDeFFOdRHI/AAAAAAAABEM/e9SKqSdPVfEw46M-Cibs6Y0ozfSDyomZwCLcBGAs/s1600/beneath.jpg", "beneath")</f>
        <v>beneath</v>
      </c>
      <c r="D81" s="13"/>
      <c r="E81" s="5" t="s">
        <v>65</v>
      </c>
      <c r="F81" s="28"/>
      <c r="G81" s="28"/>
      <c r="H81" s="39"/>
      <c r="I81" s="3" t="str">
        <f>HYPERLINK("https://4.bp.blogspot.com/-4Au7bKFvWzU/WiDc50UUQaI/AAAAAAAAA5c/AtepFNiSRgMM_0n5i-HXA0tlUMY9lduVQCLcBGAs/s1600/NGS.jpg", "NGS")</f>
        <v>NGS</v>
      </c>
      <c r="J81" s="4" t="s">
        <v>44</v>
      </c>
      <c r="K81" s="5" t="s">
        <v>157</v>
      </c>
      <c r="L81" s="28"/>
      <c r="M81" s="53" t="s">
        <v>458</v>
      </c>
      <c r="N81" s="54" t="s">
        <v>459</v>
      </c>
      <c r="O81" s="56"/>
      <c r="P81" s="56"/>
      <c r="Q81" s="56"/>
      <c r="R81" s="56"/>
      <c r="S81" s="56"/>
      <c r="T81" s="61"/>
      <c r="U81" s="61"/>
      <c r="V81" s="61"/>
      <c r="W81" s="61"/>
      <c r="X81" s="61"/>
      <c r="Y81" s="61"/>
      <c r="Z81" s="61"/>
      <c r="AA81" s="25" t="str">
        <f>HYPERLINK("https://2.bp.blogspot.com/-FX9_GXd81U4/WiRhia2sUGI/AAAAAAAABls/HlZ5yFPEFiIjT7jlRAjCgBuVqs1rCEt5gCLcBGAs/s1600/sh.jpg", "sh")</f>
        <v>sh</v>
      </c>
      <c r="AB81" s="4"/>
      <c r="AC81" s="39"/>
      <c r="AD81" s="3" t="str">
        <f>HYPERLINK("https://2.bp.blogspot.com/-dCnO-gvgiPQ/WiDcVzEEjdI/AAAAAAAAAzc/lSfy9jTkrFoFF7E5D0beSlwv_wnBJW6wgCLcBGAs/s1600/G_Wmen.jpg", "G_Wmen")</f>
        <v>G_Wmen</v>
      </c>
      <c r="AE81" s="4"/>
      <c r="AF81" s="43"/>
      <c r="AG81" s="28"/>
      <c r="AH81" s="28"/>
      <c r="AI81" s="28"/>
      <c r="AJ81" s="28"/>
      <c r="AK81" s="28"/>
      <c r="AL81" s="3" t="str">
        <f>HYPERLINK("https://2.bp.blogspot.com/-yRcgnM9I2ig/XASjD7XZjNI/AAAAAAAABtk/hf0D-aYeqzQTu9gLhNACQvb0Cu6VWCujgCLcBGAs/s1600/T_Learn.jpg", "T_Learn")</f>
        <v>T_Learn</v>
      </c>
      <c r="AM81" s="4" t="s">
        <v>48</v>
      </c>
      <c r="AN81" s="9"/>
      <c r="AO81" s="10" t="s">
        <v>460</v>
      </c>
      <c r="AP81" s="4"/>
      <c r="AQ81" s="4"/>
    </row>
    <row r="82">
      <c r="A82" s="28"/>
      <c r="B82" s="28"/>
      <c r="C82" s="3" t="str">
        <f>HYPERLINK("https://2.bp.blogspot.com/--8oLVeMx2pA/XASjEiTZkOI/AAAAAAAABtw/pn1yeoJMd0csgnDLHeT29XgOcN0J_ueHgCLcBGAs/s1600/betrap.jpg", "betrap")</f>
        <v>betrap</v>
      </c>
      <c r="D82" s="4"/>
      <c r="E82" s="5"/>
      <c r="F82" s="28"/>
      <c r="G82" s="28"/>
      <c r="H82" s="39"/>
      <c r="I82" s="3" t="str">
        <f>HYPERLINK("https://3.bp.blogspot.com/-SwIVNZfN-ao/WiDc9DNeG7I/AAAAAAAAA58/Q6keeo8moQEnlVQaZjVBHRAs-4LjWP6XwCLcBGAs/s1600/NGaunt2.jpg", "NGaunt2")</f>
        <v>NGaunt2</v>
      </c>
      <c r="J82" s="4"/>
      <c r="K82" s="5" t="s">
        <v>157</v>
      </c>
      <c r="L82" s="28"/>
      <c r="M82" s="53" t="s">
        <v>461</v>
      </c>
      <c r="N82" s="54" t="s">
        <v>462</v>
      </c>
      <c r="O82" s="56"/>
      <c r="P82" s="56"/>
      <c r="Q82" s="56"/>
      <c r="R82" s="56"/>
      <c r="S82" s="56"/>
      <c r="T82" s="61"/>
      <c r="U82" s="61"/>
      <c r="V82" s="61"/>
      <c r="W82" s="61"/>
      <c r="X82" s="61"/>
      <c r="Y82" s="61"/>
      <c r="Z82" s="61"/>
      <c r="AA82" s="25" t="str">
        <f>HYPERLINK("https://3.bp.blogspot.com/-gUeIU-6Stuc/WiRhkeo3uxI/AAAAAAAABl8/cLdcNynjY9AEtkljYHiCayIj6xViB_xUQCLcBGAs/s1600/tLarboss.jpg", "tLarboss")</f>
        <v>tLarboss</v>
      </c>
      <c r="AB82" s="4" t="s">
        <v>463</v>
      </c>
      <c r="AC82" s="39"/>
      <c r="AD82" s="3" t="str">
        <f>HYPERLINK("https://4.bp.blogspot.com/-ym1vA1WLD2k/XPxCFpKXS1I/AAAAAAAABwg/cAqrigQJz3EZQPV1e9k8SsOogBHsKxAcQCLcBGAs/s1600/G_Woo5a.jpg", "G_Woo5a")</f>
        <v>G_Woo5a</v>
      </c>
      <c r="AE82" s="4"/>
      <c r="AF82" s="5" t="s">
        <v>72</v>
      </c>
      <c r="AG82" s="28"/>
      <c r="AH82" s="28"/>
      <c r="AI82" s="28"/>
      <c r="AJ82" s="28"/>
      <c r="AK82" s="28"/>
      <c r="AL82" s="3" t="str">
        <f>HYPERLINK("https://4.bp.blogspot.com/--8YUvMP3bcg/XPxCG6-rrBI/AAAAAAAABw0/fl2XPxbZ8xcJHDXVylCBcmTUgT1qu3OtwCLcBGAs/s1600/T_Test.jpg", "T_Test")</f>
        <v>T_Test</v>
      </c>
      <c r="AM82" s="4" t="s">
        <v>36</v>
      </c>
      <c r="AN82" s="9"/>
      <c r="AO82" s="10" t="s">
        <v>464</v>
      </c>
      <c r="AP82" s="4" t="s">
        <v>465</v>
      </c>
      <c r="AQ82" s="4"/>
    </row>
    <row r="83">
      <c r="A83" s="28"/>
      <c r="B83" s="28"/>
      <c r="C83" s="3" t="str">
        <f>HYPERLINK("https://4.bp.blogspot.com/-P8p5ksJk8B4/WiDeMtCp2HI/AAAAAAAABEw/8xZLxWcbOR4Hmz2pK67qDGl4VGBLhxPAwCLcBGAs/s1600/blsphmy.jpg", "blsphmy")</f>
        <v>blsphmy</v>
      </c>
      <c r="D83" s="4"/>
      <c r="E83" s="5" t="s">
        <v>466</v>
      </c>
      <c r="F83" s="28"/>
      <c r="G83" s="28"/>
      <c r="H83" s="39"/>
      <c r="I83" s="3" t="str">
        <f>HYPERLINK("https://2.bp.blogspot.com/-AzkmQk97ku0/WiDc9tKEgRI/AAAAAAAAA6A/l8kTHInn8-osebFhixClGIhwOYK-wIWJwCLcBGAs/s1600/NHeroes2.jpg", "NHeroes2")</f>
        <v>NHeroes2</v>
      </c>
      <c r="J83" s="4" t="s">
        <v>44</v>
      </c>
      <c r="K83" s="5" t="s">
        <v>157</v>
      </c>
      <c r="L83" s="28"/>
      <c r="M83" s="62" t="s">
        <v>467</v>
      </c>
      <c r="N83" s="54"/>
      <c r="O83" s="56"/>
      <c r="P83" s="56"/>
      <c r="Q83" s="56"/>
      <c r="R83" s="56"/>
      <c r="S83" s="56"/>
      <c r="T83" s="61"/>
      <c r="U83" s="61"/>
      <c r="V83" s="61"/>
      <c r="W83" s="61"/>
      <c r="X83" s="61"/>
      <c r="Y83" s="61"/>
      <c r="Z83" s="61"/>
      <c r="AA83" s="25" t="str">
        <f>HYPERLINK("https://2.bp.blogspot.com/-eqRnstp2Kt8/WiRhk8UflkI/AAAAAAAABmA/f7wQqSi89D8Q4r1nWB8UlFdiBqyg-9KtQCLcBGAs/s1600/tesmagic.jpg", "tesmagic")</f>
        <v>tesmagic</v>
      </c>
      <c r="AB83" s="4" t="s">
        <v>468</v>
      </c>
      <c r="AC83" s="39"/>
      <c r="AD83" s="3" t="str">
        <f>HYPERLINK("https://4.bp.blogspot.com/-Hk1bezI5UCw/WiDcWGH65gI/AAAAAAAAAzg/jPDsn52E1Dkax7nz2RW5gFjF4tHJH-M2QCLcBGAs/s1600/G_Wood.jpg", "G_Wood")</f>
        <v>G_Wood</v>
      </c>
      <c r="AE83" s="4"/>
      <c r="AF83" s="43"/>
      <c r="AG83" s="28"/>
      <c r="AH83" s="28"/>
      <c r="AI83" s="28"/>
      <c r="AJ83" s="28"/>
      <c r="AK83" s="28"/>
      <c r="AL83" s="3" t="str">
        <f>HYPERLINK("https://4.bp.blogspot.com/-QnkB7bMz4CM/XASjEEjgCDI/AAAAAAAABto/Tnx-UfPJefAikrfGBXTM4VR2C4YVc7K1ACLcBGAs/s1600/T_Town.jpg", "T_Town")</f>
        <v>T_Town</v>
      </c>
      <c r="AM83" s="4" t="s">
        <v>36</v>
      </c>
      <c r="AN83" s="9"/>
      <c r="AO83" s="10" t="s">
        <v>469</v>
      </c>
      <c r="AP83" s="4" t="s">
        <v>465</v>
      </c>
      <c r="AQ83" s="4"/>
    </row>
    <row r="84">
      <c r="A84" s="28"/>
      <c r="B84" s="28"/>
      <c r="C84" s="3" t="str">
        <f>HYPERLINK("https://4.bp.blogspot.com/-ot47PhQ2fwk/WiDeM4mw1_I/AAAAAAAABE0/ObSJEvLVYwUulT5EIYPc4gyTbTdsXwCtQCLcBGAs/s1600/bluedoom.jpg", "bluedoom")</f>
        <v>bluedoom</v>
      </c>
      <c r="D84" s="13"/>
      <c r="E84" s="5" t="s">
        <v>41</v>
      </c>
      <c r="F84" s="28"/>
      <c r="G84" s="28"/>
      <c r="H84" s="39"/>
      <c r="I84" s="3" t="str">
        <f>HYPERLINK("https://4.bp.blogspot.com/-5kJT54ShSnA/WiDc-dxkrsI/AAAAAAAAA6E/ybKquAqbU_QkcRNZNzWafyyIg6QuCQRtACLcBGAs/s1600/NJailRun.jpg", "NJailRun")</f>
        <v>NJailRun</v>
      </c>
      <c r="J84" s="4" t="s">
        <v>71</v>
      </c>
      <c r="K84" s="5" t="s">
        <v>157</v>
      </c>
      <c r="L84" s="28"/>
      <c r="M84" s="53" t="s">
        <v>470</v>
      </c>
      <c r="N84" s="54" t="s">
        <v>471</v>
      </c>
      <c r="O84" s="56"/>
      <c r="P84" s="56"/>
      <c r="Q84" s="56"/>
      <c r="R84" s="56"/>
      <c r="S84" s="56"/>
      <c r="T84" s="61"/>
      <c r="U84" s="61"/>
      <c r="V84" s="61"/>
      <c r="W84" s="61"/>
      <c r="X84" s="61"/>
      <c r="Y84" s="61"/>
      <c r="Z84" s="61"/>
      <c r="AA84" s="25" t="str">
        <f>HYPERLINK("https://4.bp.blogspot.com/-Knhdvf5DrGU/XAOB1BehrMI/AAAAAAAABss/02MVR0MRY0MkGxgfYUmzHFI1XYdXvjfeACLcBGAs/s1600/test1130.jpg", "test1130")</f>
        <v>test1130</v>
      </c>
      <c r="AB84" s="4"/>
      <c r="AC84" s="7" t="s">
        <v>123</v>
      </c>
      <c r="AD84" s="3" t="str">
        <f>HYPERLINK("https://3.bp.blogspot.com/-7Y4rL_ER-SQ/WiDcWUxHqGI/AAAAAAAAAzk/sC50htuuNeoWz3NcBZ5f2YWuOhWkD5pawCLcBGAs/s1600/G_Woods.jpg", "G_Woods")</f>
        <v>G_Woods</v>
      </c>
      <c r="AE84" s="4"/>
      <c r="AF84" s="43"/>
      <c r="AG84" s="28"/>
      <c r="AH84" s="28"/>
      <c r="AI84" s="28"/>
      <c r="AJ84" s="28"/>
      <c r="AK84" s="28"/>
      <c r="AL84" s="3" t="str">
        <f>HYPERLINK("https://4.bp.blogspot.com/-nSaB-4bUIEI/WiRhL3Rue2I/AAAAAAAABhw/VRIG8-QfEfQhsnOU3Q8Yr1RYCU1JOBpSACLcBGAs/s1600/TLwoods.jpg", "TLwoods")</f>
        <v>TLwoods</v>
      </c>
      <c r="AM84" s="4"/>
      <c r="AN84" s="9"/>
      <c r="AO84" s="10" t="s">
        <v>472</v>
      </c>
      <c r="AP84" s="4"/>
      <c r="AQ84" s="4"/>
    </row>
    <row r="85">
      <c r="A85" s="28"/>
      <c r="B85" s="28"/>
      <c r="C85" s="3" t="str">
        <f>HYPERLINK("https://3.bp.blogspot.com/-D-bT1HQ7e_A/WiDeQ0Z6KlI/AAAAAAAABFY/fa3J7IUMP6cWW2jFZxeq7_79_cjLb4xFQCLcBGAs/s1600/butcher.jpg", "butcher")</f>
        <v>butcher</v>
      </c>
      <c r="D85" s="4" t="s">
        <v>130</v>
      </c>
      <c r="E85" s="43"/>
      <c r="F85" s="28"/>
      <c r="G85" s="28"/>
      <c r="H85" s="39"/>
      <c r="I85" s="3" t="str">
        <f>HYPERLINK("https://2.bp.blogspot.com/-0g3zIQQagyo/WiDdDphunGI/AAAAAAAAA6s/gMG1xjwbw90PPMUwHRUtEwZBZP7wV2NkQCLcBGAs/s1600/Ngaunt.jpg", "Ngaunt")</f>
        <v>Ngaunt</v>
      </c>
      <c r="J85" s="4"/>
      <c r="K85" s="5" t="s">
        <v>157</v>
      </c>
      <c r="L85" s="28"/>
      <c r="M85" s="57"/>
      <c r="N85" s="54" t="s">
        <v>473</v>
      </c>
      <c r="O85" s="56"/>
      <c r="P85" s="56"/>
      <c r="Q85" s="56"/>
      <c r="R85" s="56"/>
      <c r="S85" s="56"/>
      <c r="T85" s="28"/>
      <c r="U85" s="61"/>
      <c r="V85" s="61"/>
      <c r="W85" s="61"/>
      <c r="X85" s="61"/>
      <c r="Y85" s="61"/>
      <c r="Z85" s="61"/>
      <c r="AA85" s="25" t="str">
        <f>HYPERLINK("https://2.bp.blogspot.com/-S4ZpB7_vntg/WiRhl204szI/AAAAAAAABmI/73MBLM-m_Ig02KHvwGjWopIE3BrVfHfMgCLcBGAs/s1600/tested.jpg", "tested")</f>
        <v>tested</v>
      </c>
      <c r="AB85" s="4" t="s">
        <v>47</v>
      </c>
      <c r="AC85" s="39"/>
      <c r="AD85" s="3" t="str">
        <f>HYPERLINK("https://2.bp.blogspot.com/-udmC8GX4TXw/Xlm-NS4zWaI/AAAAAAAAB2U/AbjtUkMu06obSRJcS6IYUNzDbx7E4pRFACLcBGAsYHQ/s1600/G_dunf.jpg", "G_dunf")</f>
        <v>G_dunf</v>
      </c>
      <c r="AE85" s="4" t="s">
        <v>474</v>
      </c>
      <c r="AF85" s="5" t="s">
        <v>72</v>
      </c>
      <c r="AG85" s="28"/>
      <c r="AH85" s="28"/>
      <c r="AI85" s="28"/>
      <c r="AJ85" s="28"/>
      <c r="AK85" s="28"/>
      <c r="AL85" s="3" t="str">
        <f>HYPERLINK("https://1.bp.blogspot.com/-876ipmY_QcQ/WiRhMROhlwI/AAAAAAAABh0/1_ZTb-1zri8orYbFGjX02GzhAuvWjWz9QCLcBGAs/s1600/TMFort.jpg", "TMFort")</f>
        <v>TMFort</v>
      </c>
      <c r="AM85" s="4"/>
      <c r="AN85" s="9"/>
      <c r="AO85" s="10" t="s">
        <v>475</v>
      </c>
      <c r="AP85" s="4" t="s">
        <v>309</v>
      </c>
      <c r="AQ85" s="4"/>
    </row>
    <row r="86">
      <c r="A86" s="28"/>
      <c r="B86" s="28"/>
      <c r="C86" s="3" t="str">
        <f>HYPERLINK("https://3.bp.blogspot.com/-XGgIqOhMA_w/WiDeUMQEs0I/AAAAAAAABFw/EEMQLpi_y5wd5W1AIU_mheB_em0tlxR2ACLcBGAs/s1600/castlo.jpg", "castlo")</f>
        <v>castlo</v>
      </c>
      <c r="D86" s="4"/>
      <c r="E86" s="43"/>
      <c r="F86" s="28"/>
      <c r="G86" s="28"/>
      <c r="H86" s="39"/>
      <c r="I86" s="3" t="str">
        <f>HYPERLINK("https://3.bp.blogspot.com/-TfTb7TUQyaM/WiDdG6FKdeI/AAAAAAAAA7M/iHCBixDd9o0cXrmGX8_RgHnWEo2GcODcgCLcBGAs/s1600/NreezOut.jpg", "NreezOut")</f>
        <v>NreezOut</v>
      </c>
      <c r="J86" s="4" t="s">
        <v>476</v>
      </c>
      <c r="K86" s="5" t="s">
        <v>157</v>
      </c>
      <c r="L86" s="28"/>
      <c r="M86" s="53" t="s">
        <v>477</v>
      </c>
      <c r="N86" s="54" t="s">
        <v>478</v>
      </c>
      <c r="O86" s="56"/>
      <c r="P86" s="56"/>
      <c r="Q86" s="56"/>
      <c r="R86" s="56"/>
      <c r="S86" s="56"/>
      <c r="T86" s="28"/>
      <c r="U86" s="61"/>
      <c r="V86" s="61"/>
      <c r="W86" s="61"/>
      <c r="X86" s="61"/>
      <c r="Y86" s="61"/>
      <c r="Z86" s="61"/>
      <c r="AA86" s="25" t="str">
        <f>HYPERLINK("https://1.bp.blogspot.com/-Klh8PfE6P5w/WiRhmQ18NdI/AAAAAAAABmM/ZKBkIJ_M3DYnr4xZ5FCD30eBZBJce5TVgCLcBGAs/s1600/theSiege.jpg", "theSiege")</f>
        <v>theSiege</v>
      </c>
      <c r="AB86" s="4"/>
      <c r="AC86" s="39"/>
      <c r="AD86" s="3" t="str">
        <f>HYPERLINK("https://3.bp.blogspot.com/-fhoob-_wp-Y/XPxCFxgDNfI/AAAAAAAABwk/71z5SWsrTlIOkqgEkqmIAtRxkJcpvd3CQCLcBGAs/s1600/G_gge2.jpg", "G_gge2")</f>
        <v>G_gge2</v>
      </c>
      <c r="AE86" s="4"/>
      <c r="AF86" s="5" t="s">
        <v>284</v>
      </c>
      <c r="AG86" s="28"/>
      <c r="AH86" s="28"/>
      <c r="AI86" s="28"/>
      <c r="AJ86" s="28"/>
      <c r="AK86" s="28"/>
      <c r="AL86" s="3" t="str">
        <f>HYPERLINK("https://1.bp.blogspot.com/-56l1D0KxKiA/WiRhMxmxHfI/AAAAAAAABh4/07EKJr15QgYmhpiEqY7Qs-XN5sqnhMbeACLcBGAs/s1600/TMduel.jpg", "TMduel")</f>
        <v>TMduel</v>
      </c>
      <c r="AM86" s="4" t="s">
        <v>88</v>
      </c>
      <c r="AN86" s="9"/>
      <c r="AO86" s="10" t="s">
        <v>479</v>
      </c>
      <c r="AP86" s="4"/>
      <c r="AQ86" s="4"/>
    </row>
    <row r="87">
      <c r="A87" s="28"/>
      <c r="B87" s="28"/>
      <c r="C87" s="11" t="str">
        <f>HYPERLINK("https://1.bp.blogspot.com/-x-9Lk1haUis/WiDeUX0618I/AAAAAAAABF0/SzcxAy5SyvkQKijiClFQOaG5Scpuv3H2ACLcBGAs/s1600/catacomb.jpg", "catacomb")</f>
        <v>catacomb</v>
      </c>
      <c r="D87" s="4"/>
      <c r="E87" s="5" t="s">
        <v>163</v>
      </c>
      <c r="F87" s="28"/>
      <c r="G87" s="28"/>
      <c r="H87" s="39"/>
      <c r="I87" s="3" t="str">
        <f>HYPERLINK("https://2.bp.blogspot.com/-8doL91Xn3lo/WiDdJEWbY_I/AAAAAAAAA7k/i-0pbcn0nDcqqjQKfccgGqv_1zXy5hOygCLcBGAs/s1600/Ogosooo.jpg", "Ogosooo")</f>
        <v>Ogosooo</v>
      </c>
      <c r="J87" s="4"/>
      <c r="K87" s="44"/>
      <c r="L87" s="28"/>
      <c r="M87" s="53" t="s">
        <v>480</v>
      </c>
      <c r="N87" s="54" t="s">
        <v>481</v>
      </c>
      <c r="O87" s="56"/>
      <c r="P87" s="56"/>
      <c r="Q87" s="56"/>
      <c r="R87" s="56"/>
      <c r="S87" s="56"/>
      <c r="T87" s="28"/>
      <c r="U87" s="61"/>
      <c r="V87" s="61"/>
      <c r="W87" s="61"/>
      <c r="X87" s="61"/>
      <c r="Y87" s="61"/>
      <c r="Z87" s="61"/>
      <c r="AA87" s="25" t="str">
        <f>HYPERLINK("https://3.bp.blogspot.com/-W7hFxw-au98/WiRhot-zeAI/AAAAAAAABmk/nZ9W89IuZEIQc3KcqkeNn6OLw0PrWvkggCLcBGAs/s1600/whoiswho.jpg", "whoiswho")</f>
        <v>whoiswho</v>
      </c>
      <c r="AB87" s="4"/>
      <c r="AC87" s="39"/>
      <c r="AD87" s="3" t="str">
        <f>HYPERLINK("https://3.bp.blogspot.com/-CQHQiX0NSpQ/XPxCGEfT0lI/AAAAAAAABwo/ZCFBNVfJ9xE-rVOh091iWSoW-FWDMrniwCLcBGAs/s1600/G_gggc2.jpg", "G_gggc2")</f>
        <v>G_gggc2</v>
      </c>
      <c r="AE87" s="4"/>
      <c r="AF87" s="5" t="s">
        <v>284</v>
      </c>
      <c r="AG87" s="28"/>
      <c r="AH87" s="28"/>
      <c r="AI87" s="28"/>
      <c r="AJ87" s="28"/>
      <c r="AK87" s="28"/>
      <c r="AL87" s="3" t="str">
        <f>HYPERLINK("https://1.bp.blogspot.com/-BI9RVgNYtqA/WiRhNLF6TgI/AAAAAAAABiA/fUVcFIY4wYsgibNx-tmOKrC5eRvseA9AACLcBGAs/s1600/Target.jpg", "Target")</f>
        <v>Target</v>
      </c>
      <c r="AM87" s="4" t="s">
        <v>47</v>
      </c>
      <c r="AN87" s="9"/>
      <c r="AO87" s="10" t="s">
        <v>482</v>
      </c>
      <c r="AP87" s="4" t="s">
        <v>285</v>
      </c>
      <c r="AQ87" s="4"/>
    </row>
    <row r="88">
      <c r="A88" s="28"/>
      <c r="B88" s="28"/>
      <c r="C88" s="3" t="str">
        <f>HYPERLINK("https://1.bp.blogspot.com/-gJa5ofMF6p0/WiDeVivio_I/AAAAAAAABF4/Tw92xhr6uA846sZuqBscRBqoa-AU-QvSACLcBGAs/s1600/cave.jpg", "cave")</f>
        <v>cave</v>
      </c>
      <c r="D88" s="4"/>
      <c r="E88" s="43"/>
      <c r="F88" s="28"/>
      <c r="G88" s="28"/>
      <c r="H88" s="39"/>
      <c r="I88" s="3" t="str">
        <f>HYPERLINK("https://1.bp.blogspot.com/-XD_szfvuo1A/WiDdKIkLFFI/AAAAAAAAA7o/q3HN7mo8AYc4m7e_PPy00wQKrTrmIskmACLcBGAs/s1600/OldLand.jpg", "OldLand")</f>
        <v>OldLand</v>
      </c>
      <c r="J88" s="4" t="s">
        <v>198</v>
      </c>
      <c r="K88" s="5" t="s">
        <v>483</v>
      </c>
      <c r="L88" s="28"/>
      <c r="M88" s="53" t="s">
        <v>484</v>
      </c>
      <c r="N88" s="54" t="s">
        <v>485</v>
      </c>
      <c r="O88" s="56"/>
      <c r="P88" s="56"/>
      <c r="Q88" s="56"/>
      <c r="R88" s="56"/>
      <c r="S88" s="56"/>
      <c r="T88" s="28"/>
      <c r="U88" s="61"/>
      <c r="V88" s="61"/>
      <c r="W88" s="61"/>
      <c r="X88" s="28"/>
      <c r="Y88" s="28"/>
      <c r="Z88" s="61"/>
      <c r="AA88" s="25" t="str">
        <f>HYPERLINK("https://4.bp.blogspot.com/-294zYf9k_oI/WiRho7LSUuI/AAAAAAAABmo/uGGfmxNVqxIUJpUU3dqt_sa2ZY_uFxFnQCLcBGAs/s1600/wt.jpg", "wt")</f>
        <v>wt</v>
      </c>
      <c r="AB88" s="4"/>
      <c r="AC88" s="39"/>
      <c r="AD88" s="3" t="str">
        <f>HYPERLINK("https://4.bp.blogspot.com/-ok9MeYJGL10/WiDc_V5YuOI/AAAAAAAAA6Q/sbFHaB3lQBEY19wfCAI_3IMSCRNQIOkqQCLcBGAs/s1600/NQuest1.jpg", "NQuest1")</f>
        <v>NQuest1</v>
      </c>
      <c r="AE88" s="4" t="s">
        <v>474</v>
      </c>
      <c r="AF88" s="43"/>
      <c r="AG88" s="28"/>
      <c r="AH88" s="28"/>
      <c r="AI88" s="28"/>
      <c r="AJ88" s="28"/>
      <c r="AK88" s="28"/>
      <c r="AL88" s="3" t="str">
        <f>HYPERLINK("https://4.bp.blogspot.com/-qmRd8US7-Xo/WiRhOVoaS8I/AAAAAAAABiU/6QoPznkxRnwoYa5wlS6oTpOHC6VOiIN9QCLcBGAs/s1600/TheGrave.jpg", "TheGrave")</f>
        <v>TheGrave</v>
      </c>
      <c r="AM88" s="4" t="s">
        <v>486</v>
      </c>
      <c r="AN88" s="9"/>
      <c r="AO88" s="10" t="s">
        <v>487</v>
      </c>
      <c r="AP88" s="13"/>
      <c r="AQ88" s="4"/>
    </row>
    <row r="89">
      <c r="A89" s="28"/>
      <c r="B89" s="28"/>
      <c r="C89" s="3" t="str">
        <f>HYPERLINK("https://2.bp.blogspot.com/-q5bCvFHxQqw/XPxCHkQUDSI/AAAAAAAABxE/lmDDfsw3-RgIHAWesXlpYUDDQYvJVp2EgCLcBGAs/s1600/caverna.jpg", "caverna")</f>
        <v>caverna</v>
      </c>
      <c r="D89" s="4"/>
      <c r="E89" s="5" t="s">
        <v>488</v>
      </c>
      <c r="F89" s="28"/>
      <c r="G89" s="28"/>
      <c r="H89" s="39"/>
      <c r="I89" s="3" t="str">
        <f>HYPERLINK("https://1.bp.blogspot.com/-etWqcIhIMhM/W_x7tAPF2pI/AAAAAAAABrY/hWCbk3pIEj0FlbHaIQI9dP-5uVqiFRVCQCLcBGAs/s1600/Opera.jpg", "Opera")</f>
        <v>Opera</v>
      </c>
      <c r="J89" s="4" t="s">
        <v>489</v>
      </c>
      <c r="K89" s="5" t="s">
        <v>60</v>
      </c>
      <c r="L89" s="28"/>
      <c r="M89" s="63" t="s">
        <v>490</v>
      </c>
      <c r="N89" s="54" t="s">
        <v>491</v>
      </c>
      <c r="O89" s="54"/>
      <c r="P89" s="56"/>
      <c r="Q89" s="56"/>
      <c r="R89" s="56"/>
      <c r="S89" s="56"/>
      <c r="T89" s="28"/>
      <c r="U89" s="61"/>
      <c r="V89" s="61"/>
      <c r="W89" s="61"/>
      <c r="X89" s="28"/>
      <c r="Y89" s="28"/>
      <c r="Z89" s="61"/>
      <c r="AA89" s="25" t="str">
        <f>HYPERLINK("https://3.bp.blogspot.com/-5BFi9G2cUwc/XlqmGu4fMsI/AAAAAAAAB5g/tZ3FdntNWxguG21ruR_PKtd4MVbnPjPygCLcBGAsYHQ/s1600/xdtest.jpg", "xdtest")</f>
        <v>xdtest</v>
      </c>
      <c r="AB89" s="4"/>
      <c r="AC89" s="7" t="s">
        <v>123</v>
      </c>
      <c r="AD89" s="3" t="str">
        <f>HYPERLINK("https://2.bp.blogspot.com/-kh_Gdq490nw/Xlm-O11jLaI/AAAAAAAAB2s/EKaRl9_0ayYVkIG-cAG7yvHexZ84xU4mgCLcBGAsYHQ/s1600/Q_Black.jpg", "Q_Black")
</f>
        <v>Q_Black</v>
      </c>
      <c r="AE89" s="4"/>
      <c r="AF89" s="43"/>
      <c r="AG89" s="28"/>
      <c r="AH89" s="28"/>
      <c r="AI89" s="28"/>
      <c r="AJ89" s="28"/>
      <c r="AK89" s="28"/>
      <c r="AL89" s="3" t="str">
        <f>HYPERLINK("https://1.bp.blogspot.com/-6QGN2XapNWY/WiRhOWzYrVI/AAAAAAAABiQ/6klitW8bGa49BKKcKrvzTS5G4hl5pXCdACLcBGAs/s1600/TheLab.jpg", "TheLab")</f>
        <v>TheLab</v>
      </c>
      <c r="AM89" s="4"/>
      <c r="AN89" s="9"/>
      <c r="AO89" s="10" t="s">
        <v>492</v>
      </c>
      <c r="AP89" s="4" t="s">
        <v>143</v>
      </c>
      <c r="AQ89" s="4"/>
    </row>
    <row r="90">
      <c r="A90" s="28"/>
      <c r="B90" s="28"/>
      <c r="C90" s="3" t="str">
        <f>HYPERLINK("https://2.bp.blogspot.com/-XXtsRYBMNvw/WiDeWATJVTI/AAAAAAAABF8/_JRV47YfNW8r-cnkI0DtN71GBpgEtyEOACLcBGAs/s1600/cavetemp.jpg", "cavetemp")</f>
        <v>cavetemp</v>
      </c>
      <c r="D90" s="4"/>
      <c r="E90" s="43"/>
      <c r="F90" s="28"/>
      <c r="G90" s="28"/>
      <c r="H90" s="39"/>
      <c r="I90" s="3" t="str">
        <f>HYPERLINK("https://2.bp.blogspot.com/-Kr7amJPncXA/WiDdK9DaWBI/AAAAAAAAA7w/tYtfF7MvSfUG9dyYbo2hx9jQUjWlywBVACLcBGAs/s1600/PRun.jpg", "PRun")</f>
        <v>PRun</v>
      </c>
      <c r="J90" s="4" t="s">
        <v>44</v>
      </c>
      <c r="K90" s="44"/>
      <c r="L90" s="10"/>
      <c r="M90" s="28"/>
      <c r="N90" s="28"/>
      <c r="O90" s="28"/>
      <c r="P90" s="28"/>
      <c r="Q90" s="28"/>
      <c r="R90" s="28"/>
      <c r="S90" s="28"/>
      <c r="T90" s="28"/>
      <c r="U90" s="61"/>
      <c r="V90" s="28"/>
      <c r="W90" s="61"/>
      <c r="X90" s="28"/>
      <c r="Y90" s="28"/>
      <c r="Z90" s="61"/>
      <c r="AA90" s="25" t="str">
        <f>HYPERLINK("https://1.bp.blogspot.com/-zfYgsNdoumM/WiRhpobIo6I/AAAAAAAABmw/CAuAKYo9yjM8pdgCRwGZ416C3vAtfGzrQCLcBGAs/s1600/zapados.jpg", "zapados")</f>
        <v>zapados</v>
      </c>
      <c r="AB90" s="4"/>
      <c r="AC90" s="7" t="s">
        <v>29</v>
      </c>
      <c r="AD90" s="3" t="str">
        <f>HYPERLINK("https://1.bp.blogspot.com/-25hvPrbmvnU/WiDdZBDKgsI/AAAAAAAAA-E/yVIn4eMcdh8qAbzMbrgUhYNG9T4mX4EjgCLcBGAs/s1600/Silo.jpg", "Silo")</f>
        <v>Silo</v>
      </c>
      <c r="AE90" s="4" t="s">
        <v>493</v>
      </c>
      <c r="AF90" s="43"/>
      <c r="AG90" s="28"/>
      <c r="AH90" s="28"/>
      <c r="AI90" s="28"/>
      <c r="AJ90" s="28"/>
      <c r="AK90" s="28"/>
      <c r="AL90" s="3" t="str">
        <f>HYPERLINK("https://2.bp.blogspot.com/-rQh0sUy-A7Y/WiRhO_s26XI/AAAAAAAABiY/WqrBsx07BzwswK_o697Onumccdn1rNsZQCLcBGAs/s1600/TheTwist.jpg", "TheTwist")</f>
        <v>TheTwist</v>
      </c>
      <c r="AM90" s="4" t="s">
        <v>48</v>
      </c>
      <c r="AN90" s="9"/>
      <c r="AO90" s="10" t="s">
        <v>494</v>
      </c>
      <c r="AP90" s="4" t="s">
        <v>495</v>
      </c>
      <c r="AQ90" s="13"/>
    </row>
    <row r="91">
      <c r="A91" s="28"/>
      <c r="B91" s="28"/>
      <c r="C91" s="3" t="str">
        <f>HYPERLINK("https://2.bp.blogspot.com/--zWDQObf8XI/WiDeX2V20OI/AAAAAAAABGM/ix9O2wmgi-oAYNemf4n9axKc4jQtZXRaACLcBGAs/s1600/chess.jpg", "chess")</f>
        <v>chess</v>
      </c>
      <c r="D91" s="4" t="s">
        <v>47</v>
      </c>
      <c r="E91" s="5" t="s">
        <v>60</v>
      </c>
      <c r="F91" s="28"/>
      <c r="G91" s="28"/>
      <c r="H91" s="39"/>
      <c r="I91" s="3" t="str">
        <f>HYPERLINK("https://1.bp.blogspot.com/-7JRVAoTsBIA/WiDdPQm0AjI/AAAAAAAAA8M/RmBui8LBuk0kkNoaGnrPK__4ti-mL08YACLcBGAs/s1600/PupoCite.jpg", "PupoCite")</f>
        <v>PupoCite</v>
      </c>
      <c r="J91" s="4"/>
      <c r="K91" s="5" t="s">
        <v>496</v>
      </c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61"/>
      <c r="AA91" s="3" t="str">
        <f>HYPERLINK("https://3.bp.blogspot.com/-IpOLQAAJ7x0/WiRhqBWzi9I/AAAAAAAABm4/zi_bHFO8Ptkl5WMcPcZWzkWTGnsznxkmwCLcBGAs/s1600/zomb.jpg", "zomb")</f>
        <v>zomb</v>
      </c>
      <c r="AB91" s="4"/>
      <c r="AC91" s="39"/>
      <c r="AD91" s="3" t="str">
        <f>HYPERLINK("https://3.bp.blogspot.com/-q7cPT-AVO30/WiDdZnPUP5I/AAAAAAAAA-I/WLViB6KzKqw_lYOrf1d9MQ72NBK9LwHdACLcBGAs/s1600/SkulLand.jpg", "SkulLand")</f>
        <v>SkulLand</v>
      </c>
      <c r="AE91" s="4"/>
      <c r="AF91" s="43"/>
      <c r="AG91" s="28"/>
      <c r="AH91" s="28"/>
      <c r="AI91" s="28"/>
      <c r="AJ91" s="28"/>
      <c r="AK91" s="28"/>
      <c r="AL91" s="3" t="str">
        <f>HYPERLINK("https://4.bp.blogspot.com/-7YSYXgIYZWA/WiRhPQi86lI/AAAAAAAABic/LbSLgHBb59QC0ArAW9Na1-9FpR_YPS6ygCLcBGAs/s1600/Torain.jpg", "Torain")</f>
        <v>Torain</v>
      </c>
      <c r="AM91" s="4" t="s">
        <v>49</v>
      </c>
      <c r="AN91" s="9"/>
      <c r="AO91" s="10" t="s">
        <v>497</v>
      </c>
      <c r="AP91" s="4" t="s">
        <v>498</v>
      </c>
      <c r="AQ91" s="4"/>
    </row>
    <row r="92">
      <c r="A92" s="28"/>
      <c r="B92" s="28"/>
      <c r="C92" s="3" t="str">
        <f>HYPERLINK("https://1.bp.blogspot.com/-UbzGjqr1eQ0/WiDeYMjeTxI/AAAAAAAABGQ/vcAiGzhlLRUWTPdWxa5ErWyuBa2mPefjgCLcBGAs/s1600/church.jpg", "church")</f>
        <v>church</v>
      </c>
      <c r="D92" s="4"/>
      <c r="E92" s="43"/>
      <c r="F92" s="28"/>
      <c r="G92" s="28"/>
      <c r="H92" s="39"/>
      <c r="I92" s="3" t="str">
        <f>HYPERLINK("https://4.bp.blogspot.com/-9T8qrfrxxoM/WiDdRDbR60I/AAAAAAAAA8Y/GYvO7cmpviwP6yDpmANmYnuyZlCVn9bNwCLcBGAs/s1600/RPGTown.jpg", "RPGTown")</f>
        <v>RPGTown</v>
      </c>
      <c r="J92" s="4" t="s">
        <v>337</v>
      </c>
      <c r="K92" s="5" t="s">
        <v>499</v>
      </c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61"/>
      <c r="AA92" s="3" t="str">
        <f>HYPERLINK("https://2.bp.blogspot.com/-_9MpE3HvyIY/WiRhqGpsdjI/AAAAAAAABm8/fsTZyLfRR44s4w3Icd88QzA9YUNC3InegCLcBGAs/s1600/zz.jpg", "zz")</f>
        <v>zz</v>
      </c>
      <c r="AB92" s="4" t="s">
        <v>500</v>
      </c>
      <c r="AC92" s="39"/>
      <c r="AD92" s="3" t="str">
        <f>HYPERLINK("https://3.bp.blogspot.com/-5yjT99hOF_Q/WiDfOlwpu4I/AAAAAAAABNI/U5izUWLbyt4XJj2jQ7UYFaWqE-758A0dQCLcBGAs/s1600/meteor.jpg", "meteor")</f>
        <v>meteor</v>
      </c>
      <c r="AE92" s="4"/>
      <c r="AF92" s="43"/>
      <c r="AG92" s="28"/>
      <c r="AH92" s="28"/>
      <c r="AI92" s="28"/>
      <c r="AJ92" s="28"/>
      <c r="AK92" s="28"/>
      <c r="AL92" s="3" t="str">
        <f>HYPERLINK("https://1.bp.blogspot.com/-Rm9TkEg10jA/WiRhRsruxEI/AAAAAAAABiw/g2udQCBe_DA_KDfOdhN8otZ790u-NgNKQCLcBGAs/s1600/XGolem.jpg", "XGolem")</f>
        <v>XGolem</v>
      </c>
      <c r="AM92" s="4" t="s">
        <v>501</v>
      </c>
      <c r="AN92" s="9"/>
      <c r="AO92" s="10" t="s">
        <v>502</v>
      </c>
      <c r="AP92" s="4"/>
      <c r="AQ92" s="4"/>
    </row>
    <row r="93">
      <c r="A93" s="28"/>
      <c r="B93" s="28"/>
      <c r="C93" s="3" t="str">
        <f>HYPERLINK("https://4.bp.blogspot.com/-hSgGYT3R7ik/WiDeZJ7opxI/AAAAAAAABGc/wrbOHZHEX_0HAcdSYRFFG6YjaPcW3rJBgCLcBGAs/s1600/coastal.jpg", "coastal")</f>
        <v>coastal</v>
      </c>
      <c r="D93" s="4"/>
      <c r="E93" s="43"/>
      <c r="F93" s="28"/>
      <c r="G93" s="28"/>
      <c r="H93" s="39"/>
      <c r="I93" s="3" t="str">
        <f>HYPERLINK("https://4.bp.blogspot.com/-Lpkh8StRJz4/WiDdTGU7tLI/AAAAAAAAA8s/3-1mC-EHhPc-peHXLgc9_d1i2_-AXBZ9wCLcBGAs/s1600/Risk.jpg", "Risk")</f>
        <v>Risk</v>
      </c>
      <c r="J93" s="4" t="s">
        <v>198</v>
      </c>
      <c r="K93" s="5" t="s">
        <v>118</v>
      </c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61"/>
      <c r="AA93" s="28"/>
      <c r="AB93" s="28"/>
      <c r="AC93" s="39"/>
      <c r="AD93" s="3" t="str">
        <f>HYPERLINK("https://4.bp.blogspot.com/-eqyvJXTb9nA/WiDgHt2Ok7I/AAAAAAAABSc/io2EtZ6IUsYLDIXkJqSPgJ1q7xPtBKEJgCLcBGAs/s1600/so_eph.jpg", "so_eph")</f>
        <v>so_eph</v>
      </c>
      <c r="AE93" s="4"/>
      <c r="AF93" s="43"/>
      <c r="AG93" s="28"/>
      <c r="AH93" s="28"/>
      <c r="AI93" s="28"/>
      <c r="AJ93" s="28"/>
      <c r="AK93" s="28"/>
      <c r="AL93" s="3" t="str">
        <f>HYPERLINK("https://4.bp.blogspot.com/-Oj7zm3TH5zc/XPxCHXz-PJI/AAAAAAAABxA/CqAdQjBPNykjhTbVVcsPKIXHOt6AAHKUwCLcBGAs/s1600/XUrchin1.jpg", "XUrchin1")</f>
        <v>XUrchin1</v>
      </c>
      <c r="AM93" s="4" t="s">
        <v>333</v>
      </c>
      <c r="AN93" s="9"/>
      <c r="AO93" s="10" t="s">
        <v>503</v>
      </c>
      <c r="AP93" s="4" t="s">
        <v>504</v>
      </c>
      <c r="AQ93" s="4"/>
    </row>
    <row r="94">
      <c r="A94" s="28"/>
      <c r="B94" s="28"/>
      <c r="C94" s="3" t="str">
        <f>HYPERLINK("https://1.bp.blogspot.com/-Gz0m1wcPLlQ/WiDeccmEpgI/AAAAAAAABHM/vMfSet2MbHAXOnp3pZy_DXvpQ-43YMfagCLcBGAs/s1600/darklib.jpg", "darklib")</f>
        <v>darklib</v>
      </c>
      <c r="D94" s="4"/>
      <c r="E94" s="43"/>
      <c r="F94" s="28"/>
      <c r="G94" s="28"/>
      <c r="H94" s="39"/>
      <c r="I94" s="3" t="str">
        <f>HYPERLINK("https://3.bp.blogspot.com/-b7WUHia8qaA/WiDdUOZWWjI/AAAAAAAAA9A/WQER0AX9jZUDuH80IKZDILqKHBnSYkKOQCLcBGAs/s1600/Running.jpg", "Running")</f>
        <v>Running</v>
      </c>
      <c r="J94" s="4"/>
      <c r="K94" s="5" t="s">
        <v>97</v>
      </c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10"/>
      <c r="AA94" s="28"/>
      <c r="AB94" s="28"/>
      <c r="AC94" s="39"/>
      <c r="AD94" s="3" t="str">
        <f>HYPERLINK("https://4.bp.blogspot.com/-wUqQTZoDoCQ/WiDgKOZ5qlI/AAAAAAAABTA/RSuS2FaYJUoEMyct3ww7ghzErOJeg0ebACLcBGAs/s1600/super.jpg", "super")</f>
        <v>super</v>
      </c>
      <c r="AE94" s="4"/>
      <c r="AF94" s="43"/>
      <c r="AG94" s="28"/>
      <c r="AH94" s="28"/>
      <c r="AI94" s="28"/>
      <c r="AJ94" s="28"/>
      <c r="AK94" s="28"/>
      <c r="AL94" s="3" t="str">
        <f>HYPERLINK("https://2.bp.blogspot.com/-55R21flvL2A/WiRhSNx5fEI/AAAAAAAABi0/162gUwewPBYuw8Xhr5eWTRCNr63SftCLACLcBGAs/s1600/YoRP.jpg", "YoRP")</f>
        <v>YoRP</v>
      </c>
      <c r="AM94" s="4"/>
      <c r="AN94" s="9"/>
      <c r="AO94" s="10" t="s">
        <v>505</v>
      </c>
      <c r="AP94" s="4"/>
      <c r="AQ94" s="4"/>
    </row>
    <row r="95">
      <c r="A95" s="28"/>
      <c r="B95" s="28"/>
      <c r="C95" s="3" t="str">
        <f>HYPERLINK("https://2.bp.blogspot.com/-GdYDPYRf6nI/WiDech7s-mI/AAAAAAAABHQ/BheYhMhxVTQFkn6H8XAjevzWSfxGh7uHwCLcBGAs/s1600/deadsimp.jpg", "deadsimp")</f>
        <v>deadsimp</v>
      </c>
      <c r="D95" s="4"/>
      <c r="E95" s="43"/>
      <c r="F95" s="28"/>
      <c r="G95" s="28"/>
      <c r="H95" s="39"/>
      <c r="I95" s="3" t="str">
        <f>HYPERLINK("https://3.bp.blogspot.com/-wKR-OtEbSG8/WiDdUxJM0GI/AAAAAAAAA9E/CfLmjkxu8_4maWxVwVtHBIowKJVSx5-6QCLcBGAs/s1600/SCumsRPG.jpg", "SCumsRPG")</f>
        <v>SCumsRPG</v>
      </c>
      <c r="J95" s="4" t="s">
        <v>506</v>
      </c>
      <c r="K95" s="5" t="s">
        <v>94</v>
      </c>
      <c r="L95" s="28"/>
      <c r="M95" s="4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10"/>
      <c r="AA95" s="28"/>
      <c r="AB95" s="28"/>
      <c r="AC95" s="39"/>
      <c r="AD95" s="10"/>
      <c r="AE95" s="4"/>
      <c r="AF95" s="43"/>
      <c r="AG95" s="28"/>
      <c r="AH95" s="28"/>
      <c r="AI95" s="28"/>
      <c r="AJ95" s="28"/>
      <c r="AK95" s="28"/>
      <c r="AL95" s="3" t="str">
        <f>HYPERLINK("https://2.bp.blogspot.com/-uj8r7XUSbz4/XASjEnksWKI/AAAAAAAABts/EcCPA9TCHG81Es1wD5ZDoScieXxp8mn9gCLcBGAs/s1600/aldhks1.jpg", "aldhks1")</f>
        <v>aldhks1</v>
      </c>
      <c r="AM95" s="4" t="s">
        <v>49</v>
      </c>
      <c r="AN95" s="9"/>
      <c r="AO95" s="10" t="s">
        <v>507</v>
      </c>
      <c r="AP95" s="4"/>
      <c r="AQ95" s="4"/>
    </row>
    <row r="96">
      <c r="A96" s="28"/>
      <c r="B96" s="28"/>
      <c r="C96" s="3" t="str">
        <f>HYPERLINK("https://4.bp.blogspot.com/-J-qcsjzNPKs/WiDeeHyKSsI/AAAAAAAABHg/4kNq_OInLS4FbvxJeGdI_AFtc0CUZYEXgCLcBGAs/s1600/dep.jpg", "dep")</f>
        <v>dep</v>
      </c>
      <c r="D96" s="4"/>
      <c r="E96" s="43"/>
      <c r="F96" s="28"/>
      <c r="G96" s="28"/>
      <c r="H96" s="39"/>
      <c r="I96" s="3" t="str">
        <f>HYPERLINK("https://1.bp.blogspot.com/-2a1i_s5-vBI/WiDdW5HvdNI/AAAAAAAAA9g/xOpzCqI-sV8SXYoIDPIaxpxuhykp7mw7wCLcBGAs/s1600/Savegirl.jpg", "Savegirl")</f>
        <v>Savegirl</v>
      </c>
      <c r="J96" s="4" t="s">
        <v>44</v>
      </c>
      <c r="K96" s="5" t="s">
        <v>97</v>
      </c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39"/>
      <c r="AD96" s="10"/>
      <c r="AE96" s="4"/>
      <c r="AF96" s="43"/>
      <c r="AG96" s="28"/>
      <c r="AH96" s="28"/>
      <c r="AI96" s="28"/>
      <c r="AJ96" s="28"/>
      <c r="AK96" s="28"/>
      <c r="AL96" s="3" t="str">
        <f>HYPERLINK("https://1.bp.blogspot.com/-8nzCPeFGD3Y/WiRhSqK-H0I/AAAAAAAABi8/dRqcmyQHgQM9oMwV_pOiGA1nJocLs8GxgCLcBGAs/s1600/avalon.jpg", "avalon")</f>
        <v>avalon</v>
      </c>
      <c r="AM96" s="4" t="s">
        <v>508</v>
      </c>
      <c r="AN96" s="9"/>
      <c r="AO96" s="10" t="s">
        <v>509</v>
      </c>
      <c r="AP96" s="4"/>
      <c r="AQ96" s="4"/>
    </row>
    <row r="97">
      <c r="A97" s="28"/>
      <c r="B97" s="28"/>
      <c r="C97" s="3" t="str">
        <f>HYPERLINK("https://1.bp.blogspot.com/-wpDw1rP9_dQ/Xlm-PSRtLoI/AAAAAAAAB24/-nlAydhPWeMkhG6nC97fh1Fp-r4IKNu4ACLcBGAsYHQ/s1600/doubleuw.jpg", "doubleuw")
</f>
        <v>doubleuw</v>
      </c>
      <c r="D97" s="4"/>
      <c r="E97" s="5"/>
      <c r="F97" s="28"/>
      <c r="G97" s="28"/>
      <c r="H97" s="39"/>
      <c r="I97" s="3" t="str">
        <f>HYPERLINK("https://2.bp.blogspot.com/-jM07S9XxMb4/WiDdXROdQUI/AAAAAAAAA9k/BtFXGK5JpZMddbvyRlWDjzgvc3KP92S4QCLcBGAs/s1600/Sdtest.jpg", "Sdtest")</f>
        <v>Sdtest</v>
      </c>
      <c r="J97" s="4" t="s">
        <v>198</v>
      </c>
      <c r="K97" s="44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39"/>
      <c r="AD97" s="10"/>
      <c r="AE97" s="4"/>
      <c r="AF97" s="43"/>
      <c r="AG97" s="28"/>
      <c r="AH97" s="28"/>
      <c r="AI97" s="28"/>
      <c r="AJ97" s="28"/>
      <c r="AK97" s="28"/>
      <c r="AL97" s="3" t="str">
        <f>HYPERLINK("https://1.bp.blogspot.com/-uoFmpAoo8As/WiRhTNuEkoI/AAAAAAAABjA/6e_IDNHzpGUffNjcUJQf3Iwu7P_EJY2GwCLcBGAs/s1600/bearfrst.jpg", "bearfrst")</f>
        <v>bearfrst</v>
      </c>
      <c r="AM97" s="4" t="s">
        <v>71</v>
      </c>
      <c r="AN97" s="9"/>
      <c r="AO97" s="10" t="s">
        <v>510</v>
      </c>
      <c r="AP97" s="4"/>
      <c r="AQ97" s="4"/>
    </row>
    <row r="98">
      <c r="A98" s="28"/>
      <c r="B98" s="28"/>
      <c r="C98" s="3" t="str">
        <f>HYPERLINK("https://3.bp.blogspot.com/-L3Krdf7NpC0/WiDejUJggvI/AAAAAAAABIc/0gctR4HFOm0-YhRt5pMd-n4WEyxzIZeDgCLcBGAs/s1600/dunwall.jpg", "dunwall")</f>
        <v>dunwall</v>
      </c>
      <c r="D98" s="4"/>
      <c r="E98" s="5" t="s">
        <v>511</v>
      </c>
      <c r="F98" s="28"/>
      <c r="G98" s="28"/>
      <c r="H98" s="39"/>
      <c r="I98" s="3" t="str">
        <f>HYPERLINK("https://3.bp.blogspot.com/-zYRWRvLGa68/WiDduj83hXI/AAAAAAAABA4/MJzGlWH-dKQxjbvHa5y2H6kO7aKAu-YiwCLcBGAs/s1600/TBG.jpg", "TBG")</f>
        <v>TBG</v>
      </c>
      <c r="J98" s="13"/>
      <c r="K98" s="5" t="s">
        <v>145</v>
      </c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6"/>
      <c r="AD98" s="10"/>
      <c r="AE98" s="4"/>
      <c r="AF98" s="43"/>
      <c r="AG98" s="28"/>
      <c r="AH98" s="28"/>
      <c r="AI98" s="28"/>
      <c r="AJ98" s="28"/>
      <c r="AK98" s="28"/>
      <c r="AL98" s="3" t="str">
        <f>HYPERLINK("https://2.bp.blogspot.com/-4HEKrgl53f0/WiRhTgoQLUI/AAAAAAAABjE/xFUo_UtUmYsz2xKZSvZiSaq7DiKkXewCQCLcBGAs/s1600/blackout.jpg", "blackout")</f>
        <v>blackout</v>
      </c>
      <c r="AM98" s="4" t="s">
        <v>512</v>
      </c>
      <c r="AN98" s="9"/>
      <c r="AO98" s="10" t="s">
        <v>513</v>
      </c>
      <c r="AP98" s="4"/>
      <c r="AQ98" s="4"/>
    </row>
    <row r="99">
      <c r="A99" s="28"/>
      <c r="B99" s="28"/>
      <c r="C99" s="3" t="str">
        <f>HYPERLINK("https://2.bp.blogspot.com/-h7ZMWyQGNXQ/WiDekmu4jYI/AAAAAAAABIs/FXshu3PQmMA675DB-9nGbg7aof5gpMakACLcBGAs/s1600/ember.jpg", "ember")</f>
        <v>ember</v>
      </c>
      <c r="D99" s="4"/>
      <c r="E99" s="43"/>
      <c r="F99" s="28"/>
      <c r="G99" s="64"/>
      <c r="H99" s="39"/>
      <c r="I99" s="3" t="str">
        <f>HYPERLINK("https://4.bp.blogspot.com/-0zEQRsLxlUc/WiDdwoLuqPI/AAAAAAAABBI/40griKx88vExtGGk-BDidRC0lVkmi7aRgCLcBGAs/s1600/TbZod.jpg", "TbZod")</f>
        <v>TbZod</v>
      </c>
      <c r="J99" s="4"/>
      <c r="K99" s="5" t="s">
        <v>145</v>
      </c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65"/>
      <c r="AD99" s="10"/>
      <c r="AE99" s="4"/>
      <c r="AF99" s="28"/>
      <c r="AG99" s="28"/>
      <c r="AH99" s="28"/>
      <c r="AI99" s="1"/>
      <c r="AJ99" s="28"/>
      <c r="AK99" s="28"/>
      <c r="AL99" s="3" t="str">
        <f>HYPERLINK("https://1.bp.blogspot.com/-jMYjtGDDdTQ/WiRhWq5YscI/AAAAAAAABjc/WFQbDOThK0EhAhl_JVSJ5WwRn25aen0nQCLcBGAs/s1600/campnox.jpg", "campnox")</f>
        <v>campnox</v>
      </c>
      <c r="AM99" s="4"/>
      <c r="AN99" s="9"/>
      <c r="AO99" s="10" t="s">
        <v>514</v>
      </c>
      <c r="AP99" s="4"/>
      <c r="AQ99" s="4"/>
    </row>
    <row r="100">
      <c r="A100" s="28"/>
      <c r="B100" s="28"/>
      <c r="C100" s="3" t="str">
        <f>HYPERLINK("https://3.bp.blogspot.com/-nu-jhlSqxtM/WiDenc3PuiI/AAAAAAAABI8/4iHicSgONzAgOlLOxoX1TpiTYPcm4KzAQCLcBGAs/s1600/estate2.jpg", "estate2")</f>
        <v>estate2</v>
      </c>
      <c r="D100" s="4"/>
      <c r="E100" s="5" t="s">
        <v>65</v>
      </c>
      <c r="F100" s="28"/>
      <c r="G100" s="28"/>
      <c r="H100" s="39"/>
      <c r="I100" s="3" t="str">
        <f>HYPERLINK("https://3.bp.blogspot.com/-cLVQ2KO97Bs/WiDdxWABt_I/AAAAAAAABBM/zBSMvFIZnU4IwU5z0h4yI_da7IiC-IiKgCLcBGAs/s1600/TbZoxex.jpg", "TbZoxex")</f>
        <v>TbZoxex</v>
      </c>
      <c r="J100" s="4" t="s">
        <v>98</v>
      </c>
      <c r="K100" s="5" t="s">
        <v>145</v>
      </c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7"/>
      <c r="AD100" s="10"/>
      <c r="AE100" s="4"/>
      <c r="AF100" s="28"/>
      <c r="AG100" s="1"/>
      <c r="AH100" s="1"/>
      <c r="AI100" s="66"/>
      <c r="AJ100" s="28"/>
      <c r="AK100" s="28"/>
      <c r="AL100" s="3" t="str">
        <f>HYPERLINK("https://1.bp.blogspot.com/-wOzzmnoJFcc/WiRhXpdxwCI/AAAAAAAABjk/JnFnNgt30_chSJaJq2McYf7JOSZUgDoPQCLcBGAs/s1600/desrtest.jpg", "desrtest")</f>
        <v>desrtest</v>
      </c>
      <c r="AM100" s="4" t="s">
        <v>71</v>
      </c>
      <c r="AN100" s="9"/>
      <c r="AO100" s="10" t="s">
        <v>515</v>
      </c>
      <c r="AP100" s="4"/>
      <c r="AQ100" s="4"/>
    </row>
    <row r="101">
      <c r="A101" s="28"/>
      <c r="B101" s="28"/>
      <c r="C101" s="3" t="str">
        <f>HYPERLINK("https://4.bp.blogspot.com/-0r8Zs4sZn_c/WiDepbZUmvI/AAAAAAAABJI/r3j4jQgAbvEuBNBVOt4qOPtjG-scYjWwwCLcBGAs/s1600/fastest.jpg", "fastest")</f>
        <v>fastest</v>
      </c>
      <c r="D101" s="4"/>
      <c r="E101" s="5" t="s">
        <v>72</v>
      </c>
      <c r="F101" s="67"/>
      <c r="G101" s="67"/>
      <c r="H101" s="6"/>
      <c r="I101" s="3" t="str">
        <f>HYPERLINK("https://2.bp.blogspot.com/-mXGppRg7wUw/WiDdyQ24KfI/AAAAAAAABBY/xDkPNFaqav4jPKhJCiIr-vIZKnjCYaA3gCLcBGAs/s1600/TheDruid.jpg", "TheDruid")</f>
        <v>TheDruid</v>
      </c>
      <c r="J101" s="4"/>
      <c r="K101" s="5" t="s">
        <v>29</v>
      </c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7"/>
      <c r="AD101" s="10"/>
      <c r="AE101" s="4"/>
      <c r="AF101" s="28"/>
      <c r="AG101" s="66"/>
      <c r="AH101" s="66"/>
      <c r="AI101" s="66"/>
      <c r="AJ101" s="28"/>
      <c r="AK101" s="28"/>
      <c r="AL101" s="3" t="str">
        <f>HYPERLINK("https://4.bp.blogspot.com/-Sa6fVbbYzqc/WiRhYPK4geI/AAAAAAAABjo/IsdZZBFLHAU1PRf-CZHwO4UjmiWv16V2QCLcBGAs/s1600/dm5waste.jpg", "dm5waste")</f>
        <v>dm5waste</v>
      </c>
      <c r="AM101" s="4"/>
      <c r="AN101" s="9"/>
      <c r="AO101" s="10" t="s">
        <v>516</v>
      </c>
      <c r="AP101" s="4"/>
      <c r="AQ101" s="4"/>
    </row>
    <row r="102">
      <c r="A102" s="28"/>
      <c r="B102" s="28"/>
      <c r="C102" s="3" t="str">
        <f>HYPERLINK("https://4.bp.blogspot.com/-fdFptVw_S7U/WiDep4k2EHI/AAAAAAAABJM/z0B_3m3dDxQcQ0igHCH73GHPmT5TTH20ACLcBGAs/s1600/fncyruin.jpg", "fncyruin")</f>
        <v>fncyruin</v>
      </c>
      <c r="D102" s="4" t="s">
        <v>112</v>
      </c>
      <c r="E102" s="5" t="s">
        <v>107</v>
      </c>
      <c r="F102" s="1"/>
      <c r="G102" s="1"/>
      <c r="H102" s="65"/>
      <c r="I102" s="3" t="str">
        <f>HYPERLINK("https://2.bp.blogspot.com/-e73HbzwAwtM/XPxCHSgbjKI/AAAAAAAABw8/uH9z7dbcp4YFwbePTOdA2g9QskKojw9CACLcBGAs/s1600/Untote.jpg", "Untote")</f>
        <v>Untote</v>
      </c>
      <c r="J102" s="4" t="s">
        <v>517</v>
      </c>
      <c r="K102" s="5" t="s">
        <v>29</v>
      </c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39"/>
      <c r="AD102" s="10"/>
      <c r="AE102" s="4"/>
      <c r="AF102" s="28"/>
      <c r="AG102" s="66"/>
      <c r="AH102" s="66"/>
      <c r="AI102" s="66"/>
      <c r="AJ102" s="28"/>
      <c r="AK102" s="28"/>
      <c r="AL102" s="3" t="str">
        <f>HYPERLINK("https://3.bp.blogspot.com/-3A_V6VRrfUU/WiRhY3GND3I/AAAAAAAABjs/GldvSwRTwqI_xc6J1HKfQ_WFHkL2R-0UgCLcBGAs/s1600/dongil.jpg", "dongil")</f>
        <v>dongil</v>
      </c>
      <c r="AM102" s="4" t="s">
        <v>44</v>
      </c>
      <c r="AN102" s="9"/>
      <c r="AO102" s="10" t="s">
        <v>518</v>
      </c>
      <c r="AP102" s="4"/>
      <c r="AQ102" s="4"/>
    </row>
    <row r="103">
      <c r="A103" s="28"/>
      <c r="B103" s="28"/>
      <c r="C103" s="3" t="str">
        <f>HYPERLINK("https://1.bp.blogspot.com/-VO9O0LHEBhY/XPxCH2T9-7I/AAAAAAAABxI/dRyVqgz-mp4PpNloFyG8EY6qOoywXcGNACLcBGAs/s1600/foresto.jpg", "foresto")</f>
        <v>foresto</v>
      </c>
      <c r="D103" s="4"/>
      <c r="E103" s="43"/>
      <c r="F103" s="66"/>
      <c r="G103" s="28"/>
      <c r="H103" s="7"/>
      <c r="I103" s="3" t="str">
        <f>HYPERLINK("https://2.bp.blogspot.com/-wy83yLoh9ag/WiDd4HIaCZI/AAAAAAAABCY/tyNz12jW3qYcy4jfys8_6Bz3YEoGmPdZwCLcBGAs/s1600/XDunMir3.jpg", "XDunMir3")</f>
        <v>XDunMir3</v>
      </c>
      <c r="J103" s="4"/>
      <c r="K103" s="5" t="s">
        <v>519</v>
      </c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39"/>
      <c r="AD103" s="10"/>
      <c r="AE103" s="4"/>
      <c r="AF103" s="28"/>
      <c r="AG103" s="66"/>
      <c r="AH103" s="68"/>
      <c r="AI103" s="66"/>
      <c r="AJ103" s="28"/>
      <c r="AK103" s="28"/>
      <c r="AL103" s="3" t="str">
        <f>HYPERLINK("https://3.bp.blogspot.com/-Ju49Yd7XxmM/WiRhY2C5oLI/AAAAAAAABj0/Obzqn53l7-k06ADMQedn3MbdKsTDpQgBQCLcBGAs/s1600/dueltour.jpg", "dueltour")</f>
        <v>dueltour</v>
      </c>
      <c r="AM103" s="4" t="s">
        <v>88</v>
      </c>
      <c r="AN103" s="9"/>
      <c r="AO103" s="10" t="s">
        <v>520</v>
      </c>
      <c r="AP103" s="4"/>
      <c r="AQ103" s="4"/>
    </row>
    <row r="104">
      <c r="A104" s="28"/>
      <c r="B104" s="28"/>
      <c r="C104" s="3" t="str">
        <f>HYPERLINK("https://1.bp.blogspot.com/-1yxFlruZ-4o/WiDere59j0I/AAAAAAAABJY/U7jePlBeIKQzA_TmboZd9wkyVRmyGDeEQCLcBGAs/s1600/fortwiz.jpg", "fortwiz")</f>
        <v>fortwiz</v>
      </c>
      <c r="D104" s="4" t="s">
        <v>44</v>
      </c>
      <c r="E104" s="43"/>
      <c r="F104" s="66"/>
      <c r="G104" s="28"/>
      <c r="H104" s="7"/>
      <c r="I104" s="3" t="str">
        <f>HYPERLINK("https://2.bp.blogspot.com/-kKBtPEdgtfE/WiDd4NTTuEI/AAAAAAAABCc/InKmz4sh_IkDXPZunbR0PkxibP5ITcAZACLcBGAs/s1600/XDunMir6.jpg", "XDunMir6")</f>
        <v>XDunMir6</v>
      </c>
      <c r="J104" s="4" t="s">
        <v>198</v>
      </c>
      <c r="K104" s="5" t="s">
        <v>519</v>
      </c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39"/>
      <c r="AD104" s="10"/>
      <c r="AE104" s="4"/>
      <c r="AF104" s="28"/>
      <c r="AG104" s="66"/>
      <c r="AH104" s="68"/>
      <c r="AI104" s="66"/>
      <c r="AJ104" s="28"/>
      <c r="AK104" s="28"/>
      <c r="AL104" s="3" t="str">
        <f>HYPERLINK("https://4.bp.blogspot.com/-OxTUdAr9cUM/WiRhZhBwy4I/AAAAAAAABj4/mfO-H3rQl6k_svBs9pQ1J8gJp72ag-jEQCLcBGAs/s1600/dunf.jpg", "dunf")</f>
        <v>dunf</v>
      </c>
      <c r="AM104" s="4"/>
      <c r="AN104" s="9"/>
      <c r="AO104" s="10" t="s">
        <v>521</v>
      </c>
      <c r="AP104" s="4"/>
      <c r="AQ104" s="4"/>
    </row>
    <row r="105">
      <c r="A105" s="28"/>
      <c r="B105" s="28"/>
      <c r="C105" s="3" t="str">
        <f>HYPERLINK("https://4.bp.blogspot.com/-bjUXAWivlmk/WiDersYGJJI/AAAAAAAABJc/2Hdsj_9e6jse0ScbOdSsPpL665dwLSI4wCLcBGAs/s1600/freeday.jpg", "freeday")</f>
        <v>freeday</v>
      </c>
      <c r="D105" s="4"/>
      <c r="E105" s="5" t="s">
        <v>65</v>
      </c>
      <c r="F105" s="68"/>
      <c r="G105" s="28"/>
      <c r="H105" s="39"/>
      <c r="I105" s="3" t="str">
        <f>HYPERLINK("https://2.bp.blogspot.com/-XON8WJ3wQ58/WiDd5bEkjII/AAAAAAAABCs/cE4zZwWzhngZkNjEKFfltvHk9WnGFe6mQCLcBGAs/s1600/XVampier.jpg", "XVampier")</f>
        <v>XVampier</v>
      </c>
      <c r="J105" s="4" t="s">
        <v>424</v>
      </c>
      <c r="K105" s="17"/>
      <c r="L105" s="28"/>
      <c r="M105" s="67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39"/>
      <c r="AD105" s="10"/>
      <c r="AE105" s="4"/>
      <c r="AF105" s="28"/>
      <c r="AG105" s="66"/>
      <c r="AH105" s="68"/>
      <c r="AI105" s="66"/>
      <c r="AJ105" s="28"/>
      <c r="AK105" s="28"/>
      <c r="AL105" s="3" t="str">
        <f>HYPERLINK("https://1.bp.blogspot.com/-W12i_SwbYVc/WiRhZwVdJJI/AAAAAAAABj8/SHQthcWxjIcMbICGn5FKghcA5oNVjuOQACLcBGAs/s1600/enper.jpg", "enper")</f>
        <v>enper</v>
      </c>
      <c r="AM105" s="4" t="s">
        <v>205</v>
      </c>
      <c r="AN105" s="9"/>
      <c r="AO105" s="10" t="s">
        <v>522</v>
      </c>
      <c r="AP105" s="4"/>
      <c r="AQ105" s="4"/>
    </row>
    <row r="106">
      <c r="A106" s="28"/>
      <c r="B106" s="28"/>
      <c r="C106" s="3" t="str">
        <f>HYPERLINK("https://2.bp.blogspot.com/-SbMgpYvVWBM/WiDevlcn6qI/AAAAAAAABJo/0EFBQij6MUM-2AwAdkYGwAemIxmeci_QACLcBGAs/s1600/furnace.jpg", "furnace")</f>
        <v>furnace</v>
      </c>
      <c r="D106" s="4"/>
      <c r="E106" s="5" t="s">
        <v>118</v>
      </c>
      <c r="F106" s="68"/>
      <c r="G106" s="28"/>
      <c r="H106" s="39"/>
      <c r="I106" s="3" t="str">
        <f>HYPERLINK("https://1.bp.blogspot.com/-_NcA8ppBXt4/WiDd6PRY8YI/AAAAAAAABC0/yHW8d32S410dmAFv5bxweAjvov5VTvC0gCLcBGAs/s1600/a.jpg", "a")</f>
        <v>a</v>
      </c>
      <c r="J106" s="4"/>
      <c r="K106" s="17"/>
      <c r="L106" s="28"/>
      <c r="M106" s="10"/>
      <c r="N106" s="10"/>
      <c r="O106" s="10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39"/>
      <c r="AD106" s="10"/>
      <c r="AE106" s="4"/>
      <c r="AF106" s="28"/>
      <c r="AG106" s="66"/>
      <c r="AH106" s="68"/>
      <c r="AI106" s="66"/>
      <c r="AJ106" s="28"/>
      <c r="AK106" s="28"/>
      <c r="AL106" s="3" t="str">
        <f>HYPERLINK("https://4.bp.blogspot.com/-t7_AKDccJqw/WiRhaFbc1EI/AAAAAAAABkA/wJHE3CjgdOQ0VlHwzfL1FFyz-oPiMWDLwCLcBGAs/s1600/eph.jpg", "eph")</f>
        <v>eph</v>
      </c>
      <c r="AM106" s="4" t="s">
        <v>44</v>
      </c>
      <c r="AN106" s="9"/>
      <c r="AO106" s="10" t="s">
        <v>523</v>
      </c>
      <c r="AP106" s="4"/>
      <c r="AQ106" s="4"/>
    </row>
    <row r="107">
      <c r="A107" s="28"/>
      <c r="B107" s="28"/>
      <c r="C107" s="3" t="str">
        <f>HYPERLINK("https://3.bp.blogspot.com/-q1soPWWTflQ/WiDexs8a4hI/AAAAAAAABKA/NwTqVIhdvdQcNi5Ufr2zBuHpbSlNvzYpwCLcBGAs/s1600/gardens.jpg", "gardens")</f>
        <v>gardens</v>
      </c>
      <c r="D107" s="4"/>
      <c r="E107" s="5" t="s">
        <v>231</v>
      </c>
      <c r="F107" s="68"/>
      <c r="G107" s="28"/>
      <c r="H107" s="39"/>
      <c r="I107" s="3" t="str">
        <f>HYPERLINK("https://4.bp.blogspot.com/-t8cJG3eFhiM/WiDd7TB8E2I/AAAAAAAABDA/yDXapjka2oopvhhbvdL4KlfpSZsbp1UeACLcBGAs/s1600/abmar22.jpg", "abmar22")</f>
        <v>abmar22</v>
      </c>
      <c r="J107" s="4" t="s">
        <v>337</v>
      </c>
      <c r="K107" s="17"/>
      <c r="L107" s="28"/>
      <c r="M107" s="10"/>
      <c r="N107" s="10"/>
      <c r="O107" s="10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39"/>
      <c r="AD107" s="10"/>
      <c r="AE107" s="4"/>
      <c r="AF107" s="28"/>
      <c r="AG107" s="66"/>
      <c r="AH107" s="68"/>
      <c r="AI107" s="66"/>
      <c r="AJ107" s="1"/>
      <c r="AK107" s="1"/>
      <c r="AL107" s="3" t="str">
        <f>HYPERLINK("https://3.bp.blogspot.com/-w-9sa11oDd4/WiRhaJWPFPI/AAAAAAAABkE/ITBJ7g5TYPcW3n0OUEi39ggcppmBhfK2gCLcBGAs/s1600/epharena.jpg", "epharena")</f>
        <v>epharena</v>
      </c>
      <c r="AM107" s="4" t="s">
        <v>44</v>
      </c>
      <c r="AN107" s="9"/>
      <c r="AO107" s="10" t="s">
        <v>524</v>
      </c>
      <c r="AP107" s="4"/>
      <c r="AQ107" s="4"/>
    </row>
    <row r="108">
      <c r="A108" s="28"/>
      <c r="B108" s="28"/>
      <c r="C108" s="3" t="str">
        <f>HYPERLINK("https://2.bp.blogspot.com/-ZzkvjoCTm78/XAOB0BoTjnI/AAAAAAAABsk/aVLxh-BCexwtadMglsTncEzsyVu8kWbAgCLcBGAs/s1600/gloomy.jpg", "gloomy")</f>
        <v>gloomy</v>
      </c>
      <c r="D108" s="4"/>
      <c r="E108" s="5" t="s">
        <v>65</v>
      </c>
      <c r="F108" s="68"/>
      <c r="G108" s="28"/>
      <c r="H108" s="39"/>
      <c r="I108" s="3" t="str">
        <f>HYPERLINK("https://4.bp.blogspot.com/-7EiFwnIAqhc/WiDeBe3pUEI/AAAAAAAABDY/INaRPBRcTcY4H3Njj6XnDJA2YMmDALDkgCLcBGAs/s1600/airship.jpg", "airship")</f>
        <v>airship</v>
      </c>
      <c r="J108" s="4"/>
      <c r="K108" s="17"/>
      <c r="L108" s="28"/>
      <c r="M108" s="10"/>
      <c r="N108" s="10"/>
      <c r="O108" s="10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39"/>
      <c r="AD108" s="10"/>
      <c r="AE108" s="4"/>
      <c r="AF108" s="28"/>
      <c r="AG108" s="66"/>
      <c r="AH108" s="68"/>
      <c r="AI108" s="66"/>
      <c r="AJ108" s="66"/>
      <c r="AK108" s="66"/>
      <c r="AL108" s="3" t="str">
        <f>HYPERLINK("https://1.bp.blogspot.com/-Ti3NFFpIiW4/WiRhbO-XcsI/AAAAAAAABkM/agqzdYrbD68OGbEGqiOI772xtjHhR-6WgCLcBGAs/s1600/freegard.jpg", "freegard")</f>
        <v>freegard</v>
      </c>
      <c r="AM108" s="4" t="s">
        <v>525</v>
      </c>
      <c r="AN108" s="9"/>
      <c r="AO108" s="10" t="s">
        <v>526</v>
      </c>
      <c r="AP108" s="4"/>
      <c r="AQ108" s="4"/>
    </row>
    <row r="109">
      <c r="A109" s="28"/>
      <c r="B109" s="28"/>
      <c r="C109" s="3" t="str">
        <f>HYPERLINK("https://4.bp.blogspot.com/-tF-Rkfs7ods/XBrRDJdC0hI/AAAAAAAABvI/c3dL598cd64URVRc7YxFEmSwYJDsgnwdgCLcBGAs/s1600/grasso.jpg", "grasso")</f>
        <v>grasso</v>
      </c>
      <c r="D109" s="4"/>
      <c r="E109" s="20"/>
      <c r="F109" s="68"/>
      <c r="G109" s="28"/>
      <c r="H109" s="39"/>
      <c r="I109" s="3" t="str">
        <f>HYPERLINK("https://3.bp.blogspot.com/-xEQd63qfXDw/WiDeCMgM0_I/AAAAAAAABDk/Tz64KiauPuwklIvEsA5WIrbXiSL1Pp3ywCLcBGAs/s1600/aooni2.jpg", "aooni2")</f>
        <v>aooni2</v>
      </c>
      <c r="J109" s="4" t="s">
        <v>512</v>
      </c>
      <c r="K109" s="5" t="s">
        <v>242</v>
      </c>
      <c r="L109" s="28"/>
      <c r="M109" s="10"/>
      <c r="N109" s="10"/>
      <c r="O109" s="10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39"/>
      <c r="AD109" s="10"/>
      <c r="AE109" s="4"/>
      <c r="AF109" s="28"/>
      <c r="AG109" s="66"/>
      <c r="AH109" s="68"/>
      <c r="AI109" s="66"/>
      <c r="AJ109" s="66"/>
      <c r="AK109" s="66"/>
      <c r="AL109" s="3" t="str">
        <f>HYPERLINK("https://3.bp.blogspot.com/-UQ_jfZmLcxU/WiRhbn__HlI/AAAAAAAABkQ/KCH4lJugCw09wbz9kmSlQDBZWPqSUy39ACLcBGAs/s1600/gener.jpg", "gener")</f>
        <v>gener</v>
      </c>
      <c r="AM109" s="4" t="s">
        <v>527</v>
      </c>
      <c r="AN109" s="9"/>
      <c r="AO109" s="10" t="s">
        <v>528</v>
      </c>
      <c r="AP109" s="4" t="s">
        <v>174</v>
      </c>
      <c r="AQ109" s="4"/>
    </row>
    <row r="110">
      <c r="A110" s="28"/>
      <c r="B110" s="28"/>
      <c r="C110" s="3" t="str">
        <f>HYPERLINK("https://1.bp.blogspot.com/-wP5nukon35U/WiDe1MsXp0I/AAAAAAAABKg/TFk313NsWZAdeFrt4qzjbKuawx7ZcowgwCLcBGAs/s1600/grotto.jpg", "grotto")</f>
        <v>grotto</v>
      </c>
      <c r="D110" s="4"/>
      <c r="E110" s="20"/>
      <c r="F110" s="68"/>
      <c r="G110" s="28"/>
      <c r="H110" s="39"/>
      <c r="I110" s="3" t="str">
        <f>HYPERLINK("https://2.bp.blogspot.com/-M4_AEk4hepk/WiDeFliHwwI/AAAAAAAABEU/KSteOAuujrMHMqtPcVJ2_PHg9M9NIiQOgCLcBGAs/s1600/bingo2.jpg", "bingo2")</f>
        <v>bingo2</v>
      </c>
      <c r="J110" s="4" t="s">
        <v>156</v>
      </c>
      <c r="K110" s="44"/>
      <c r="L110" s="28"/>
      <c r="M110" s="28"/>
      <c r="N110" s="10"/>
      <c r="O110" s="10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39"/>
      <c r="AD110" s="10"/>
      <c r="AE110" s="4"/>
      <c r="AF110" s="28"/>
      <c r="AG110" s="66"/>
      <c r="AH110" s="68"/>
      <c r="AI110" s="66"/>
      <c r="AJ110" s="66"/>
      <c r="AK110" s="68"/>
      <c r="AL110" s="3" t="str">
        <f>HYPERLINK("https://3.bp.blogspot.com/-S3lUh_vSvOk/WiRhb-72GFI/AAAAAAAABkU/JzbOIv8HHHAt8Q7uIdhKCVWO6LUvHgyIgCLcBGAs/s1600/gsarden.jpg", "gsarden")</f>
        <v>gsarden</v>
      </c>
      <c r="AM110" s="4" t="s">
        <v>98</v>
      </c>
      <c r="AN110" s="9"/>
      <c r="AO110" s="10" t="s">
        <v>529</v>
      </c>
      <c r="AP110" s="4" t="s">
        <v>174</v>
      </c>
      <c r="AQ110" s="4"/>
    </row>
    <row r="111">
      <c r="A111" s="28"/>
      <c r="B111" s="28"/>
      <c r="C111" s="3" t="str">
        <f>HYPERLINK("https://4.bp.blogspot.com/-XyS3-7MLvh4/WiDe1SGcEhI/AAAAAAAABKk/wflLeH0prIkk8u443hR9jTJo3TXHTf4vgCLcBGAs/s1600/harbor.jpg", "harbor")</f>
        <v>harbor</v>
      </c>
      <c r="D111" s="13"/>
      <c r="E111" s="20"/>
      <c r="F111" s="68"/>
      <c r="G111" s="28"/>
      <c r="H111" s="39"/>
      <c r="I111" s="3" t="str">
        <f>HYPERLINK("https://1.bp.blogspot.com/-Gm5uRf8jnhM/WiDeSvpBzGI/AAAAAAAABFg/_SlQxQtNx9AJalDN2JImgcoIJz4Dh-juQCLcBGAs/s1600/c.jpg", "c")</f>
        <v>c</v>
      </c>
      <c r="J111" s="4"/>
      <c r="K111" s="5" t="s">
        <v>530</v>
      </c>
      <c r="L111" s="28"/>
      <c r="M111" s="28"/>
      <c r="N111" s="10"/>
      <c r="O111" s="10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39"/>
      <c r="AD111" s="10"/>
      <c r="AE111" s="4"/>
      <c r="AF111" s="28"/>
      <c r="AG111" s="66"/>
      <c r="AH111" s="68"/>
      <c r="AI111" s="66"/>
      <c r="AJ111" s="66"/>
      <c r="AK111" s="68"/>
      <c r="AL111" s="3" t="str">
        <f>HYPERLINK("https://2.bp.blogspot.com/-XCazT5j-GZo/WiRhcLn___I/AAAAAAAABkY/6cCRoJ3rFmMmeIq7GKF7J1R726CH_QHRQCLcBGAs/s1600/heaven.jpg", "heaven")</f>
        <v>heaven</v>
      </c>
      <c r="AM111" s="4" t="s">
        <v>44</v>
      </c>
      <c r="AN111" s="9"/>
      <c r="AO111" s="10" t="s">
        <v>531</v>
      </c>
      <c r="AP111" s="4" t="s">
        <v>532</v>
      </c>
      <c r="AQ111" s="4"/>
    </row>
    <row r="112">
      <c r="A112" s="28"/>
      <c r="B112" s="28"/>
      <c r="C112" s="11" t="str">
        <f>HYPERLINK("https://2.bp.blogspot.com/-1fUs60zrl4Y/WiDe1relsjI/AAAAAAAABKo/8qpaDCDid6EYjzNvL2l_BQMVYPjwhy7DQCLcBGAs/s1600/hccastle.jpg", "hccastle")</f>
        <v>hccastle</v>
      </c>
      <c r="D112" s="13"/>
      <c r="E112" s="5" t="s">
        <v>107</v>
      </c>
      <c r="F112" s="68"/>
      <c r="G112" s="28"/>
      <c r="H112" s="39"/>
      <c r="I112" s="3" t="str">
        <f>HYPERLINK("https://2.bp.blogspot.com/-mbThOsKj7Kk/WiDefKUmVyI/AAAAAAAABHs/Ng0H_pTdQrMlfD7ZSYThz6Q-LQwc4Z3zACLcBGAs/s1600/deserts.jpg", "deserts")</f>
        <v>deserts</v>
      </c>
      <c r="J112" s="4"/>
      <c r="K112" s="5" t="s">
        <v>107</v>
      </c>
      <c r="L112" s="28"/>
      <c r="M112" s="10"/>
      <c r="N112" s="10"/>
      <c r="O112" s="10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7"/>
      <c r="AD112" s="10"/>
      <c r="AE112" s="13"/>
      <c r="AF112" s="1"/>
      <c r="AG112" s="66"/>
      <c r="AH112" s="68"/>
      <c r="AI112" s="66"/>
      <c r="AJ112" s="66"/>
      <c r="AK112" s="68"/>
      <c r="AL112" s="3" t="str">
        <f>HYPERLINK("https://2.bp.blogspot.com/-Lgif_5TyjdU/WiRhcenE57I/AAAAAAAABkc/pj0BHeZaAlkawPBVdW8bkZD9RU_vPQwLQCLcBGAs/s1600/hideout.jpg", "hideout")</f>
        <v>hideout</v>
      </c>
      <c r="AM112" s="4"/>
      <c r="AN112" s="9"/>
      <c r="AO112" s="10" t="s">
        <v>533</v>
      </c>
      <c r="AP112" s="4" t="s">
        <v>534</v>
      </c>
      <c r="AQ112" s="4"/>
    </row>
    <row r="113">
      <c r="A113" s="28"/>
      <c r="B113" s="28"/>
      <c r="C113" s="11" t="str">
        <f>HYPERLINK("https://1.bp.blogspot.com/-OhSTV_p_C8g/WiDe2bFxpTI/AAAAAAAABKs/jXeW87iyOmA5GuhcpYtwXoEzVy-X2DBogCLcBGAs/s1600/headache.jpg", "headache")</f>
        <v>headache</v>
      </c>
      <c r="D113" s="4"/>
      <c r="E113" s="5" t="s">
        <v>107</v>
      </c>
      <c r="F113" s="68"/>
      <c r="G113" s="28"/>
      <c r="H113" s="39"/>
      <c r="I113" s="3" t="str">
        <f>HYPERLINK("https://3.bp.blogspot.com/-kpkTYuGVUSI/WiDeiIWj6II/AAAAAAAABIQ/uxo7CjiS7ocIF0TkHf4reyUAIeWW3egrwCLcBGAs/s1600/dun-mir.jpg", "dun-mir")</f>
        <v>dun-mir</v>
      </c>
      <c r="J113" s="4"/>
      <c r="K113" s="44"/>
      <c r="L113" s="28"/>
      <c r="M113" s="28"/>
      <c r="N113" s="10"/>
      <c r="O113" s="10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39"/>
      <c r="AD113" s="10"/>
      <c r="AE113" s="4"/>
      <c r="AF113" s="66"/>
      <c r="AG113" s="66"/>
      <c r="AH113" s="66"/>
      <c r="AI113" s="66"/>
      <c r="AJ113" s="66"/>
      <c r="AK113" s="68"/>
      <c r="AL113" s="3" t="str">
        <f>HYPERLINK("https://1.bp.blogspot.com/-PQEbSnQ-cro/WiRhcWLbxdI/AAAAAAAABkg/njNFeudFqfkXEsxcZVaqJNay1CuZqWuBwCLcBGAs/s1600/inn2.jpg", "inn2")</f>
        <v>inn2</v>
      </c>
      <c r="AM113" s="4"/>
      <c r="AN113" s="9"/>
      <c r="AO113" s="10" t="s">
        <v>535</v>
      </c>
      <c r="AP113" s="4" t="s">
        <v>534</v>
      </c>
      <c r="AQ113" s="4"/>
    </row>
    <row r="114">
      <c r="A114" s="28"/>
      <c r="B114" s="28"/>
      <c r="C114" s="11" t="str">
        <f>HYPERLINK("https://2.bp.blogspot.com/-Kthz9fGrC2U/WiDe2iYZLOI/AAAAAAAABKw/tmj3ti00BJ4g6qCxo68tzig6iJdM99shACLcBGAs/s1600/hellgame.jpg", "hellgame")</f>
        <v>hellgame</v>
      </c>
      <c r="D114" s="4" t="s">
        <v>536</v>
      </c>
      <c r="E114" s="5" t="s">
        <v>110</v>
      </c>
      <c r="F114" s="68"/>
      <c r="G114" s="28"/>
      <c r="H114" s="39"/>
      <c r="I114" s="3" t="str">
        <f>HYPERLINK("https://1.bp.blogspot.com/-VRB7f8eKFvM/WiDei5NYheI/AAAAAAAABIU/S2bK3YHePRUQLK-3tZDZt_wqYHP2qKDCACLcBGAs/s1600/dunmir.jpg", "dunmir")</f>
        <v>dunmir</v>
      </c>
      <c r="J114" s="4"/>
      <c r="K114" s="44"/>
      <c r="L114" s="28"/>
      <c r="M114" s="28"/>
      <c r="N114" s="10"/>
      <c r="O114" s="10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39"/>
      <c r="AD114" s="10"/>
      <c r="AE114" s="4"/>
      <c r="AF114" s="66"/>
      <c r="AG114" s="66"/>
      <c r="AH114" s="68"/>
      <c r="AI114" s="66"/>
      <c r="AJ114" s="66"/>
      <c r="AK114" s="68"/>
      <c r="AL114" s="3" t="str">
        <f>HYPERLINK("https://1.bp.blogspot.com/-d7BKl6DtlL8/WiRhc5RiIxI/AAAAAAAABko/-9PM-uQg__8rFU22PZ31pSVO0BVh8RU2QCLcBGAs/s1600/kan.jpg", "kan")</f>
        <v>kan</v>
      </c>
      <c r="AM114" s="4" t="s">
        <v>103</v>
      </c>
      <c r="AN114" s="9"/>
      <c r="AO114" s="10" t="s">
        <v>537</v>
      </c>
      <c r="AP114" s="4"/>
      <c r="AQ114" s="4"/>
    </row>
    <row r="115">
      <c r="A115" s="28"/>
      <c r="B115" s="28"/>
      <c r="C115" s="11" t="str">
        <f>HYPERLINK("https://3.bp.blogspot.com/-WCHUd6IaODM/Xlm-Q3X0s1I/AAAAAAAAB3M/PYxEwPnlHWUvrKCLoHttQyEqaiYBI5hmACLcBGAsYHQ/s1600/hidesand.jpg", "hidesand")</f>
        <v>hidesand</v>
      </c>
      <c r="D115" s="4"/>
      <c r="E115" s="5"/>
      <c r="F115" s="66"/>
      <c r="G115" s="28"/>
      <c r="H115" s="7"/>
      <c r="I115" s="3" t="str">
        <f>HYPERLINK("https://2.bp.blogspot.com/-XneXkaSI7sE/WiDej6vLdTI/AAAAAAAABIg/LnC6h_wuUzYHOjVLEFUlOXvN22NIebMYACLcBGAs/s1600/eastate2.jpg", "eastate2")</f>
        <v>eastate2</v>
      </c>
      <c r="J115" s="4"/>
      <c r="K115" s="5" t="s">
        <v>325</v>
      </c>
      <c r="L115" s="28"/>
      <c r="M115" s="10"/>
      <c r="N115" s="10"/>
      <c r="O115" s="10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39"/>
      <c r="AD115" s="10"/>
      <c r="AE115" s="4"/>
      <c r="AF115" s="66"/>
      <c r="AG115" s="66"/>
      <c r="AH115" s="68"/>
      <c r="AI115" s="66"/>
      <c r="AJ115" s="66"/>
      <c r="AK115" s="68"/>
      <c r="AL115" s="3" t="str">
        <f>HYPERLINK("https://1.bp.blogspot.com/-5HU-BnJ5yL0/WiRhdKXPzjI/AAAAAAAABks/-ux5y4iHNuwZXds8b5A9PCdfDrcimwBbgCLcBGAs/s1600/kirpre.jpg", "kirpre")</f>
        <v>kirpre</v>
      </c>
      <c r="AM115" s="4" t="s">
        <v>164</v>
      </c>
      <c r="AN115" s="9"/>
      <c r="AO115" s="10" t="s">
        <v>538</v>
      </c>
      <c r="AP115" s="13"/>
      <c r="AQ115" s="4"/>
    </row>
    <row r="116">
      <c r="A116" s="28"/>
      <c r="B116" s="28"/>
      <c r="C116" s="11" t="str">
        <f>HYPERLINK("https://4.bp.blogspot.com/-w4wiMx9VPD0/WiDe6gTfESI/AAAAAAAABLM/tbOMExEBh8sR_DmAUpSmBaX3tE_s0aiLgCLcBGAs/s1600/icewater.jpg", "icewater")</f>
        <v>icewater</v>
      </c>
      <c r="D116" s="4" t="s">
        <v>112</v>
      </c>
      <c r="E116" s="5" t="s">
        <v>107</v>
      </c>
      <c r="F116" s="68"/>
      <c r="G116" s="28"/>
      <c r="H116" s="39"/>
      <c r="I116" s="3" t="str">
        <f>HYPERLINK("https://3.bp.blogspot.com/-0V9OZorJAKQ/WiDeku2pSuI/AAAAAAAABIo/vacr2dfv1egXF0_nYeJdywdNQCrxOyLXgCLcBGAs/s1600/ee.jpg", "ee")</f>
        <v>ee</v>
      </c>
      <c r="J116" s="4"/>
      <c r="K116" s="5" t="s">
        <v>530</v>
      </c>
      <c r="L116" s="28"/>
      <c r="M116" s="28"/>
      <c r="N116" s="10"/>
      <c r="O116" s="10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39"/>
      <c r="AD116" s="10"/>
      <c r="AE116" s="4"/>
      <c r="AF116" s="66"/>
      <c r="AG116" s="66"/>
      <c r="AH116" s="68"/>
      <c r="AI116" s="66"/>
      <c r="AJ116" s="66"/>
      <c r="AK116" s="68"/>
      <c r="AL116" s="3" t="str">
        <f>HYPERLINK("https://4.bp.blogspot.com/-8mHU4eotc6A/WiRhddmZg6I/AAAAAAAABkw/16LYKN0L1wQH1H-pl_PmKRhR_YWsDX70ACLcBGAs/s1600/les.jpg", "les")</f>
        <v>les</v>
      </c>
      <c r="AM116" s="4"/>
      <c r="AN116" s="9"/>
      <c r="AO116" s="10" t="s">
        <v>539</v>
      </c>
      <c r="AP116" s="4"/>
      <c r="AQ116" s="13"/>
    </row>
    <row r="117">
      <c r="A117" s="28"/>
      <c r="B117" s="28"/>
      <c r="C117" s="11" t="str">
        <f>HYPERLINK("https://3.bp.blogspot.com/-G0DmDt4t9I0/WiDe7C0MBDI/AAAAAAAABLQ/9S7uAIJh8Y4WqSIC92cBa0Mi1QiTBueyACLcBGAs/s1600/impulse.jpg", "impulse")</f>
        <v>impulse</v>
      </c>
      <c r="D117" s="13"/>
      <c r="E117" s="5" t="s">
        <v>145</v>
      </c>
      <c r="F117" s="68"/>
      <c r="G117" s="28"/>
      <c r="H117" s="39"/>
      <c r="I117" s="14" t="str">
        <f>HYPERLINK("https://1.bp.blogspot.com/-NGKfloxW5VY/WiDenGEjpTI/AAAAAAAABI4/IVjR-53hIZgrI94tLjDW0pTRlxo-Tt7bwCLcBGAs/s1600/esht3.jpg", "esht3")</f>
        <v>esht3</v>
      </c>
      <c r="J117" s="18" t="s">
        <v>31</v>
      </c>
      <c r="K117" s="39"/>
      <c r="L117" s="28"/>
      <c r="M117" s="10"/>
      <c r="N117" s="10"/>
      <c r="O117" s="10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39"/>
      <c r="AD117" s="10"/>
      <c r="AE117" s="4"/>
      <c r="AF117" s="66"/>
      <c r="AG117" s="66"/>
      <c r="AH117" s="68"/>
      <c r="AI117" s="66"/>
      <c r="AJ117" s="66"/>
      <c r="AK117" s="68"/>
      <c r="AL117" s="3" t="str">
        <f>HYPERLINK("https://2.bp.blogspot.com/-Vx-qvnmb9yc/XASjFpuQcyI/AAAAAAAABt8/2cqCZECDjycZBgY_moR1IwOLJAypfwmvQCLcBGAs/s1600/mazehard.jpg", "mazehard")</f>
        <v>mazehard</v>
      </c>
      <c r="AM117" s="4" t="s">
        <v>47</v>
      </c>
      <c r="AN117" s="9"/>
      <c r="AO117" s="10" t="s">
        <v>540</v>
      </c>
      <c r="AP117" s="4"/>
      <c r="AQ117" s="4"/>
    </row>
    <row r="118">
      <c r="A118" s="28"/>
      <c r="B118" s="28"/>
      <c r="C118" s="11" t="str">
        <f>HYPERLINK("https://1.bp.blogspot.com/-sh31dQm4BTo/WiDe9f8JTYI/AAAAAAAABLg/mGvweMS_6mEwJYF2nGW9XV8w2CsvBx3tgCLcBGAs/s1600/ix2.jpg", "ix2")</f>
        <v>ix2</v>
      </c>
      <c r="D118" s="4"/>
      <c r="E118" s="5" t="s">
        <v>276</v>
      </c>
      <c r="F118" s="68"/>
      <c r="G118" s="28"/>
      <c r="H118" s="39"/>
      <c r="I118" s="3" t="str">
        <f>HYPERLINK("https://4.bp.blogspot.com/-aeqn9O0-kbs/WiDey5I3TPI/AAAAAAAABKM/ui4jPf6Y7hwfSjHrsSGDRia-vvF-FDzKACLcBGAs/s1600/gog.jpg", "gog")</f>
        <v>gog</v>
      </c>
      <c r="J118" s="4"/>
      <c r="K118" s="5" t="s">
        <v>72</v>
      </c>
      <c r="L118" s="28"/>
      <c r="M118" s="10"/>
      <c r="N118" s="10"/>
      <c r="O118" s="10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39"/>
      <c r="AD118" s="10"/>
      <c r="AE118" s="4"/>
      <c r="AF118" s="66"/>
      <c r="AG118" s="66"/>
      <c r="AH118" s="68"/>
      <c r="AI118" s="66"/>
      <c r="AJ118" s="66"/>
      <c r="AK118" s="68"/>
      <c r="AL118" s="3" t="str">
        <f>HYPERLINK("https://1.bp.blogspot.com/-RkRci6wNNA4/WiRhdphUoMI/AAAAAAAABk0/CMTcFJOhUxoA18DdDckbVIkojtP-ABFuQCLcBGAs/s1600/men0909.jpg", "men0909")</f>
        <v>men0909</v>
      </c>
      <c r="AM118" s="4" t="s">
        <v>48</v>
      </c>
      <c r="AN118" s="24" t="s">
        <v>276</v>
      </c>
      <c r="AO118" s="10" t="s">
        <v>541</v>
      </c>
      <c r="AP118" s="4" t="s">
        <v>143</v>
      </c>
      <c r="AQ118" s="4"/>
    </row>
    <row r="119">
      <c r="A119" s="28"/>
      <c r="B119" s="28"/>
      <c r="C119" s="11" t="str">
        <f>HYPERLINK("https://1.bp.blogspot.com/-fKPnUsaosq8/WiDe9usUiqI/AAAAAAAABLk/QeRawVf8ULA4DodHrhtZhF2EXphrHt5iQCLcBGAs/s1600/ixtemple.jpg", "ixtemple")</f>
        <v>ixtemple</v>
      </c>
      <c r="D119" s="4" t="s">
        <v>44</v>
      </c>
      <c r="E119" s="5"/>
      <c r="F119" s="68"/>
      <c r="G119" s="28"/>
      <c r="H119" s="39"/>
      <c r="I119" s="3" t="str">
        <f>HYPERLINK("https://4.bp.blogspot.com/-25Lz9qVlhHg/WiDezKdh1zI/AAAAAAAABKQ/n3mwY6Vy8T0Et9jGM-c9Ra_zPCIlcuPJQCLcBGAs/s1600/gog2.jpg", "gog2")</f>
        <v>gog2</v>
      </c>
      <c r="J119" s="4"/>
      <c r="K119" s="5" t="s">
        <v>72</v>
      </c>
      <c r="L119" s="28"/>
      <c r="M119" s="10"/>
      <c r="N119" s="10"/>
      <c r="O119" s="10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7"/>
      <c r="AD119" s="10"/>
      <c r="AE119" s="4"/>
      <c r="AF119" s="66"/>
      <c r="AG119" s="66"/>
      <c r="AH119" s="68"/>
      <c r="AI119" s="66"/>
      <c r="AJ119" s="66"/>
      <c r="AK119" s="68"/>
      <c r="AL119" s="3" t="str">
        <f>HYPERLINK("https://1.bp.blogspot.com/-GpHBHDty2A8/WiRheDoS77I/AAAAAAAABlA/NgDMjNSoPaE3ZYxXFQG6KmKPDBOztKyYQCLcBGAs/s1600/mencaoss.jpg", "mencaoss")</f>
        <v>mencaoss</v>
      </c>
      <c r="AM119" s="4"/>
      <c r="AN119" s="24" t="s">
        <v>276</v>
      </c>
      <c r="AO119" s="10" t="s">
        <v>542</v>
      </c>
      <c r="AP119" s="4"/>
      <c r="AQ119" s="4"/>
    </row>
    <row r="120">
      <c r="A120" s="28"/>
      <c r="B120" s="28"/>
      <c r="C120" s="11" t="str">
        <f>HYPERLINK("https://4.bp.blogspot.com/-7mP9WJPhog4/WiDe-5y0MXI/AAAAAAAABLw/pRZgMvRGKn8FumKJgPKpeQiRMGvnDr_BgCLcBGAs/s1600/k%2521arena.jpg", "k!arena")</f>
        <v>k!arena</v>
      </c>
      <c r="D120" s="4" t="s">
        <v>112</v>
      </c>
      <c r="E120" s="43"/>
      <c r="F120" s="68"/>
      <c r="G120" s="28"/>
      <c r="H120" s="39"/>
      <c r="I120" s="3" t="str">
        <f>HYPERLINK("https://3.bp.blogspot.com/-PahLE5gpAnA/WiDez9ZvEjI/AAAAAAAABKU/nKBccHC_aCYqsPWyIZd_MdRxCLxVm7-1ACLcBGAs/s1600/gollemht.jpg", "gollemht")</f>
        <v>gollemht</v>
      </c>
      <c r="J120" s="4" t="s">
        <v>44</v>
      </c>
      <c r="K120" s="44"/>
      <c r="L120" s="28"/>
      <c r="M120" s="10"/>
      <c r="N120" s="10"/>
      <c r="O120" s="10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7"/>
      <c r="AD120" s="10"/>
      <c r="AE120" s="4"/>
      <c r="AF120" s="66"/>
      <c r="AG120" s="66"/>
      <c r="AH120" s="66"/>
      <c r="AI120" s="66"/>
      <c r="AJ120" s="66"/>
      <c r="AK120" s="66"/>
      <c r="AL120" s="3" t="str">
        <f>HYPERLINK("https://2.bp.blogspot.com/-7CWrUMayLLA/WiRheE1ZJPI/AAAAAAAABk8/kkBwPNUy5TMlgrCqEuiEODQ7GvXh_qlzACLcBGAs/s1600/meteor2.jpg", "meteor2")</f>
        <v>meteor2</v>
      </c>
      <c r="AM120" s="4" t="s">
        <v>36</v>
      </c>
      <c r="AN120" s="9"/>
      <c r="AO120" s="10" t="s">
        <v>543</v>
      </c>
      <c r="AP120" s="4"/>
      <c r="AQ120" s="4"/>
    </row>
    <row r="121">
      <c r="A121" s="28"/>
      <c r="B121" s="28"/>
      <c r="C121" s="11" t="str">
        <f>HYPERLINK("https://2.bp.blogspot.com/-fz8XsIz5jtw/WiDe_aSb4CI/AAAAAAAABL4/INrl8Uf_Pqc-tUqKAqCEgAYHFRaglKr6QCLcBGAs/s1600/kirche.jpg", "kirche")</f>
        <v>kirche</v>
      </c>
      <c r="D121" s="4" t="s">
        <v>44</v>
      </c>
      <c r="E121" s="5" t="s">
        <v>60</v>
      </c>
      <c r="F121" s="68"/>
      <c r="G121" s="28"/>
      <c r="H121" s="39"/>
      <c r="I121" s="3" t="str">
        <f>HYPERLINK("https://2.bp.blogspot.com/-3tXpyEmBzG0/WiDe4-zOZCI/AAAAAAAABLA/9p6I8DXRTpID0FbVcZau7kW5jFnZNLz0ACLcBGAs/s1600/hx.jpg", "hx")</f>
        <v>hx</v>
      </c>
      <c r="J121" s="4"/>
      <c r="K121" s="5" t="s">
        <v>99</v>
      </c>
      <c r="L121" s="28"/>
      <c r="M121" s="10"/>
      <c r="N121" s="10"/>
      <c r="O121" s="10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7"/>
      <c r="AD121" s="10"/>
      <c r="AE121" s="4"/>
      <c r="AF121" s="66"/>
      <c r="AG121" s="66"/>
      <c r="AH121" s="66"/>
      <c r="AI121" s="66"/>
      <c r="AJ121" s="66"/>
      <c r="AK121" s="68"/>
      <c r="AL121" s="3" t="str">
        <f>HYPERLINK("https://2.bp.blogspot.com/-xdEwd8AI23M/WiRhfEEbKwI/AAAAAAAABlI/kF2auCmPHhg7f3WTRmCv8T9HLsoERv_JwCLcBGAs/s1600/newwiz1.jpg", "newwiz1")</f>
        <v>newwiz1</v>
      </c>
      <c r="AM121" s="4"/>
      <c r="AN121" s="9"/>
      <c r="AO121" s="10" t="s">
        <v>544</v>
      </c>
      <c r="AP121" s="4"/>
      <c r="AQ121" s="4"/>
    </row>
    <row r="122">
      <c r="A122" s="28"/>
      <c r="B122" s="28"/>
      <c r="C122" s="3" t="str">
        <f>HYPERLINK("https://1.bp.blogspot.com/-bTta2l29-vY/WiDbIanhSbI/AAAAAAAAAnw/q0d3sZxj_kg-KBLBwaPQmn9FPe3EwCF-gCLcBGAs/s1600/1A_KTfor.jpg", "kt_fore")</f>
        <v>kt_fore</v>
      </c>
      <c r="D122" s="4"/>
      <c r="E122" s="5" t="s">
        <v>351</v>
      </c>
      <c r="F122" s="66"/>
      <c r="G122" s="28"/>
      <c r="H122" s="7"/>
      <c r="I122" s="3" t="str">
        <f>HYPERLINK("https://1.bp.blogspot.com/-qNroc1vQDx0/Xlm-Rd8KDQI/AAAAAAAAB3I/xoN-MZsckGYvtRcXPYLs5qkxzkKjrLEDACLcBGAsYHQ/s1600/jack.jpg", "jack")
</f>
        <v>jack</v>
      </c>
      <c r="J122" s="4" t="s">
        <v>545</v>
      </c>
      <c r="K122" s="5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7"/>
      <c r="AD122" s="10"/>
      <c r="AE122" s="4"/>
      <c r="AF122" s="66"/>
      <c r="AG122" s="66"/>
      <c r="AH122" s="66"/>
      <c r="AI122" s="66"/>
      <c r="AJ122" s="66"/>
      <c r="AK122" s="68"/>
      <c r="AL122" s="3" t="str">
        <f>HYPERLINK("https://2.bp.blogspot.com/-W_0WfXVZpZk/Xlm-SXGVa2I/AAAAAAAAB3g/2-2MDK9n7tA42rtmk8dugPaS8hc-bNnMACLcBGAsYHQ/s1600/noxrts.jpg", "noxrts")
</f>
        <v>noxrts</v>
      </c>
      <c r="AM122" s="4"/>
      <c r="AN122" s="24" t="s">
        <v>243</v>
      </c>
      <c r="AO122" s="10" t="s">
        <v>546</v>
      </c>
      <c r="AP122" s="4" t="s">
        <v>547</v>
      </c>
      <c r="AQ122" s="4"/>
    </row>
    <row r="123">
      <c r="A123" s="28"/>
      <c r="B123" s="28"/>
      <c r="C123" s="11" t="str">
        <f>HYPERLINK("https://3.bp.blogspot.com/-9YNbqEioFJg/WiDfA06AmkI/AAAAAAAABME/q5P-s8m7FawOY3n7lUCRV4-HAJxBymAXwCLcBGAs/s1600/laststnd.jpg", "laststnd")</f>
        <v>laststnd</v>
      </c>
      <c r="D123" s="4"/>
      <c r="E123" s="5" t="s">
        <v>117</v>
      </c>
      <c r="F123" s="66"/>
      <c r="G123" s="28"/>
      <c r="H123" s="7"/>
      <c r="I123" s="3" t="str">
        <f>HYPERLINK("https://2.bp.blogspot.com/-Lr76LIN9aHk/WiDe9776VvI/AAAAAAAABLo/OhhDilztmR4E29rtH9949kA68uPzLoPjwCLcBGAs/s1600/jymd.jpg", "jymd")</f>
        <v>jymd</v>
      </c>
      <c r="J123" s="4"/>
      <c r="K123" s="5" t="s">
        <v>381</v>
      </c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7"/>
      <c r="AD123" s="28"/>
      <c r="AE123" s="23"/>
      <c r="AF123" s="66"/>
      <c r="AG123" s="66"/>
      <c r="AH123" s="66"/>
      <c r="AI123" s="66"/>
      <c r="AJ123" s="66"/>
      <c r="AK123" s="68"/>
      <c r="AL123" s="3" t="str">
        <f>HYPERLINK("https://4.bp.blogspot.com/-5TnBa0P748Y/WiRhgGHD4ZI/AAAAAAAABlU/KXBUlYjuJvETUJ8EqfI7t95AMFnrC91NgCLcBGAs/s1600/oper3335.jpg", "oper3335")</f>
        <v>oper3335</v>
      </c>
      <c r="AM123" s="4" t="s">
        <v>508</v>
      </c>
      <c r="AN123" s="9"/>
      <c r="AO123" s="10" t="s">
        <v>548</v>
      </c>
      <c r="AP123" s="4" t="s">
        <v>534</v>
      </c>
      <c r="AQ123" s="4"/>
    </row>
    <row r="124">
      <c r="A124" s="28"/>
      <c r="B124" s="28"/>
      <c r="C124" s="11" t="str">
        <f>HYPERLINK("https://1.bp.blogspot.com/-HfTlbRnAOgg/WiDfEXJf9pI/AAAAAAAABMU/oxGkqaptRUolNr-NZIvh4FhUUGp9Kd0bgCLcBGAs/s1600/library2.jpg", "library2")</f>
        <v>library2</v>
      </c>
      <c r="D124" s="4" t="s">
        <v>44</v>
      </c>
      <c r="E124" s="5" t="s">
        <v>549</v>
      </c>
      <c r="F124" s="66"/>
      <c r="G124" s="28"/>
      <c r="H124" s="7"/>
      <c r="I124" s="3" t="str">
        <f>HYPERLINK("https://3.bp.blogspot.com/-hwERJqoh3o4/WiDe_IiVGkI/AAAAAAAABL0/VpXd6jvFKFUrc7rH10HKnKtYF0WOx6wnwCLcBGAs/s1600/keeper.jpg", "keeper")</f>
        <v>keeper</v>
      </c>
      <c r="J124" s="4" t="s">
        <v>198</v>
      </c>
      <c r="K124" s="5" t="s">
        <v>107</v>
      </c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7"/>
      <c r="AD124" s="28"/>
      <c r="AE124" s="23"/>
      <c r="AF124" s="66"/>
      <c r="AG124" s="66"/>
      <c r="AH124" s="66"/>
      <c r="AI124" s="66"/>
      <c r="AJ124" s="66"/>
      <c r="AK124" s="68"/>
      <c r="AL124" s="3" t="str">
        <f>HYPERLINK("https://1.bp.blogspot.com/-ylmTCIIOMko/WiRhgTDX0CI/AAAAAAAABlY/keu4KiSSe9Y4yHPjEET_b8kgvp71lKEOgCLcBGAs/s1600/perflotd.jpg", "perflotd")</f>
        <v>perflotd</v>
      </c>
      <c r="AM124" s="4" t="s">
        <v>71</v>
      </c>
      <c r="AN124" s="9"/>
      <c r="AO124" s="10" t="s">
        <v>550</v>
      </c>
      <c r="AP124" s="4" t="s">
        <v>534</v>
      </c>
      <c r="AQ124" s="4"/>
    </row>
    <row r="125">
      <c r="A125" s="28"/>
      <c r="B125" s="28"/>
      <c r="C125" s="11" t="str">
        <f>HYPERLINK("https://4.bp.blogspot.com/-NFfIw3VWrqA/Xlm-RtvawzI/AAAAAAAAB3U/M4mZYECnL9kHc1friMVIV2CrcySv11WHgCLcBGAsYHQ/s1600/lotis.jpg", "lotis")
</f>
        <v>lotis</v>
      </c>
      <c r="D125" s="4" t="s">
        <v>19</v>
      </c>
      <c r="E125" s="5"/>
      <c r="F125" s="66"/>
      <c r="G125" s="28"/>
      <c r="H125" s="7"/>
      <c r="I125" s="3" t="str">
        <f>HYPERLINK("https://1.bp.blogspot.com/-iyUK8CGz81I/WiDfAGttCSI/AAAAAAAABL8/12WSqNOBXNYZrAIDmm7jepJfv3BhGATIgCLcBGAs/s1600/ktdefend.jpg", "ktdefend")</f>
        <v>ktdefend</v>
      </c>
      <c r="J125" s="4" t="s">
        <v>98</v>
      </c>
      <c r="K125" s="5" t="s">
        <v>351</v>
      </c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7"/>
      <c r="AD125" s="28"/>
      <c r="AE125" s="23"/>
      <c r="AF125" s="66"/>
      <c r="AG125" s="66"/>
      <c r="AH125" s="66"/>
      <c r="AI125" s="66"/>
      <c r="AJ125" s="66"/>
      <c r="AK125" s="68"/>
      <c r="AL125" s="3" t="str">
        <f>HYPERLINK("https://2.bp.blogspot.com/-e404ZMitJOI/WiRhgyEaX6I/AAAAAAAABlg/1glBqH4nR2wKKLLlt4s6jGESbi_krDNKgCLcBGAs/s1600/ppp.jpg", "ppp")</f>
        <v>ppp</v>
      </c>
      <c r="AM125" s="4"/>
      <c r="AN125" s="9"/>
      <c r="AO125" s="10" t="s">
        <v>551</v>
      </c>
      <c r="AP125" s="4"/>
      <c r="AQ125" s="4"/>
    </row>
    <row r="126">
      <c r="A126" s="28"/>
      <c r="B126" s="28"/>
      <c r="C126" s="11" t="str">
        <f>HYPERLINK("https://4.bp.blogspot.com/-xEqOchwerNQ/WiDfKrVIMfI/AAAAAAAABM0/8TMoGDpZhK0YSDu50WsyCsMCOkGcfm66ACLcBGAs/s1600/mansion.jpg", "mansion")</f>
        <v>mansion</v>
      </c>
      <c r="D126" s="4"/>
      <c r="E126" s="5" t="s">
        <v>65</v>
      </c>
      <c r="F126" s="66"/>
      <c r="G126" s="28"/>
      <c r="H126" s="7"/>
      <c r="I126" s="3" t="str">
        <f>HYPERLINK("https://1.bp.blogspot.com/-f2bn0SapZrg/WiDfAQePTqI/AAAAAAAABMA/DEXIO4K0FiMayW5TBfFp565trT4UYBf9ACLcBGAs/s1600/lairking.jpg", "lairking")</f>
        <v>lairking</v>
      </c>
      <c r="J126" s="13"/>
      <c r="K126" s="44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7"/>
      <c r="AD126" s="28"/>
      <c r="AE126" s="23"/>
      <c r="AF126" s="66"/>
      <c r="AG126" s="66"/>
      <c r="AH126" s="66"/>
      <c r="AI126" s="66"/>
      <c r="AJ126" s="66"/>
      <c r="AK126" s="68"/>
      <c r="AL126" s="3" t="str">
        <f>HYPERLINK("https://1.bp.blogspot.com/-xs4KWf23K7Q/WiRhhz6OSbI/AAAAAAAABlo/tzDqIuA9FT0lZNUztWxWCkaEwD29z57CQCLcBGAs/s1600/secret.jpg", "secret")</f>
        <v>secret</v>
      </c>
      <c r="AM126" s="4" t="s">
        <v>48</v>
      </c>
      <c r="AN126" s="9"/>
      <c r="AO126" s="10" t="s">
        <v>552</v>
      </c>
      <c r="AP126" s="4" t="s">
        <v>553</v>
      </c>
      <c r="AQ126" s="4"/>
    </row>
    <row r="127">
      <c r="A127" s="28"/>
      <c r="B127" s="28"/>
      <c r="C127" s="11" t="str">
        <f>HYPERLINK("https://3.bp.blogspot.com/-OXc06Z7Mu4E/WiDfRK41uII/AAAAAAAABNY/lP6E8Petkksb3U3BhDvi179NIAYuHYUMwCLcBGAs/s1600/mineTomb.jpg", "minetomb")</f>
        <v>minetomb</v>
      </c>
      <c r="D127" s="4"/>
      <c r="E127" s="5" t="s">
        <v>65</v>
      </c>
      <c r="F127" s="66"/>
      <c r="G127" s="28"/>
      <c r="H127" s="7"/>
      <c r="I127" s="11" t="str">
        <f>HYPERLINK("https://3.bp.blogspot.com/-2w4EN7HCGWM/WiDfDa0Lp5I/AAAAAAAABMM/PvF99ixsQO4nfHxMzU3kzwWfr-BD2Q_AwCLcBGAs/s1600/lesson51.jpg", "lesson51")</f>
        <v>lesson51</v>
      </c>
      <c r="J127" s="4" t="s">
        <v>44</v>
      </c>
      <c r="K127" s="5" t="s">
        <v>554</v>
      </c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7"/>
      <c r="AD127" s="28"/>
      <c r="AE127" s="23"/>
      <c r="AF127" s="66"/>
      <c r="AG127" s="66"/>
      <c r="AH127" s="66"/>
      <c r="AI127" s="66"/>
      <c r="AJ127" s="66"/>
      <c r="AK127" s="66"/>
      <c r="AL127" s="3" t="str">
        <f>HYPERLINK("https://2.bp.blogspot.com/-MPXs4AUG7Gw/WiRhi8qaKSI/AAAAAAAABlw/KaSYeBCjsRMUho2t2m16gHQif0bEt-PhgCLcBGAs/s1600/somethin.jpg", "somethin")</f>
        <v>somethin</v>
      </c>
      <c r="AM127" s="4" t="s">
        <v>44</v>
      </c>
      <c r="AN127" s="9"/>
      <c r="AO127" s="10" t="s">
        <v>555</v>
      </c>
      <c r="AP127" s="4"/>
      <c r="AQ127" s="4"/>
    </row>
    <row r="128">
      <c r="A128" s="28"/>
      <c r="B128" s="28"/>
      <c r="C128" s="11" t="str">
        <f>HYPERLINK("https://3.bp.blogspot.com/-cPNi_15BMFI/WiDfTBMT-6I/AAAAAAAABNo/2qA0_Q_LkXsHl6JJvXzcIqCz3ZzV-KGbQCLcBGAs/s1600/mmine2.jpg", "mmine2")</f>
        <v>mmine2</v>
      </c>
      <c r="D128" s="4" t="s">
        <v>556</v>
      </c>
      <c r="E128" s="5" t="s">
        <v>557</v>
      </c>
      <c r="F128" s="66"/>
      <c r="G128" s="28"/>
      <c r="H128" s="7"/>
      <c r="I128" s="11" t="str">
        <f>HYPERLINK("https://2.bp.blogspot.com/-tUtTeIfvpZs/WiDfMImVJdI/AAAAAAAABM8/Qo96x3o-_P8_Y4rXeaObX8TXLi90pm2mwCLcBGAs/s1600/map.jpg", "map")</f>
        <v>map</v>
      </c>
      <c r="J128" s="4"/>
      <c r="K128" s="5" t="s">
        <v>558</v>
      </c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39"/>
      <c r="AD128" s="28"/>
      <c r="AE128" s="23"/>
      <c r="AF128" s="66"/>
      <c r="AG128" s="66"/>
      <c r="AH128" s="66"/>
      <c r="AI128" s="66"/>
      <c r="AJ128" s="66"/>
      <c r="AK128" s="66"/>
      <c r="AL128" s="3" t="str">
        <f>HYPERLINK("https://2.bp.blogspot.com/-SS-t7N-MAlk/WiRhjSxEwHI/AAAAAAAABl0/x-0t-JJWRVoTpt0l5ScSKRE3yiSdy0w_ACLcBGAs/s1600/squeres.jpg", "squeres")</f>
        <v>squeres</v>
      </c>
      <c r="AM128" s="4"/>
      <c r="AN128" s="9"/>
      <c r="AO128" s="10" t="s">
        <v>244</v>
      </c>
      <c r="AP128" s="4"/>
      <c r="AQ128" s="4"/>
    </row>
    <row r="129">
      <c r="A129" s="28"/>
      <c r="B129" s="28"/>
      <c r="C129" s="11" t="str">
        <f>HYPERLINK("https://4.bp.blogspot.com/-JbB4Q8TfaSU/WiDfUDDBQAI/AAAAAAAABNw/tc6NsK04yBg6Py16NY1FA7lKoOO5sNBXQCLcBGAs/s1600/mn2wland.jpg", "mn2wland")</f>
        <v>mn2wland</v>
      </c>
      <c r="D129" s="4"/>
      <c r="E129" s="5" t="s">
        <v>155</v>
      </c>
      <c r="F129" s="66"/>
      <c r="G129" s="28"/>
      <c r="H129" s="7"/>
      <c r="I129" s="11" t="str">
        <f>HYPERLINK("https://4.bp.blogspot.com/-xRo1dPBHpsM/WiDfPddAB_I/AAAAAAAABNQ/qebkCogs6sUTNdLKOHmIcEOjsbwaDnCdQCLcBGAs/s1600/mg3.jpg", "mg3")</f>
        <v>mg3</v>
      </c>
      <c r="J129" s="4" t="s">
        <v>198</v>
      </c>
      <c r="K129" s="5" t="s">
        <v>559</v>
      </c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39"/>
      <c r="AD129" s="28"/>
      <c r="AE129" s="23"/>
      <c r="AF129" s="66"/>
      <c r="AG129" s="66"/>
      <c r="AH129" s="68"/>
      <c r="AI129" s="66"/>
      <c r="AJ129" s="66"/>
      <c r="AK129" s="66"/>
      <c r="AL129" s="3" t="str">
        <f>HYPERLINK("https://2.bp.blogspot.com/-fW7RKdks9N8/WiRhj1orzDI/AAAAAAAABl4/4wzaukyKpTEzYtrJFxOxg_y_QAJT9Ag0ACLcBGAs/s1600/swv.jpg", "swv")</f>
        <v>swv</v>
      </c>
      <c r="AM129" s="4" t="s">
        <v>36</v>
      </c>
      <c r="AN129" s="9"/>
      <c r="AO129" s="10" t="s">
        <v>560</v>
      </c>
      <c r="AP129" s="4" t="s">
        <v>174</v>
      </c>
      <c r="AQ129" s="4"/>
    </row>
    <row r="130">
      <c r="A130" s="28"/>
      <c r="B130" s="28"/>
      <c r="C130" s="11" t="str">
        <f>HYPERLINK("https://1.bp.blogspot.com/-r1szg88N2vE/WiDfavbBvzI/AAAAAAAABOM/qt15q69YhvYyOkp8-fIL8RpoHnDkaUR-gCLcBGAs/s1600/nemo.jpg", "nemo")</f>
        <v>nemo</v>
      </c>
      <c r="D130" s="4"/>
      <c r="E130" s="5" t="s">
        <v>72</v>
      </c>
      <c r="F130" s="66"/>
      <c r="G130" s="28"/>
      <c r="H130" s="7"/>
      <c r="I130" s="11" t="str">
        <f>HYPERLINK("https://2.bp.blogspot.com/-TREedoSBO-I/WiDfX2IYT7I/AAAAAAAABOE/J-LFq1kyPHMUTYTsehNSCt4w_-pZ15pcACLcBGAs/s1600/mont.jpg", "mont")</f>
        <v>mont</v>
      </c>
      <c r="J130" s="4" t="s">
        <v>44</v>
      </c>
      <c r="K130" s="17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7"/>
      <c r="AD130" s="28"/>
      <c r="AE130" s="23"/>
      <c r="AF130" s="66"/>
      <c r="AG130" s="66"/>
      <c r="AH130" s="68"/>
      <c r="AI130" s="66"/>
      <c r="AJ130" s="66"/>
      <c r="AK130" s="66"/>
      <c r="AL130" s="3" t="str">
        <f>HYPERLINK("https://3.bp.blogspot.com/-7WfyfBYEU-k/WiRhlX3L7JI/AAAAAAAABmE/UxECPnka_mIP8YgXkxz3e6rF5PnpW4IsACLcBGAs/s1600/test.jpg", "test")</f>
        <v>test</v>
      </c>
      <c r="AM130" s="4"/>
      <c r="AN130" s="9"/>
      <c r="AO130" s="10" t="s">
        <v>561</v>
      </c>
      <c r="AP130" s="4"/>
      <c r="AQ130" s="4"/>
    </row>
    <row r="131">
      <c r="A131" s="28"/>
      <c r="B131" s="28"/>
      <c r="C131" s="11" t="str">
        <f>HYPERLINK("https://1.bp.blogspot.com/-e-BypXg_Krg/WiDfblYmVKI/AAAAAAAABOU/tKFsXHEwuIQjaAEln-5odAEAd9U5ywt-wCLcBGAs/s1600/newmap43.jpg", "newmap43")</f>
        <v>newmap43</v>
      </c>
      <c r="D131" s="4" t="s">
        <v>44</v>
      </c>
      <c r="E131" s="43"/>
      <c r="F131" s="68"/>
      <c r="G131" s="28"/>
      <c r="H131" s="39"/>
      <c r="I131" s="11" t="str">
        <f>HYPERLINK("https://1.bp.blogspot.com/-njLvPJ_Uzps/WiDfhsc_UfI/AAAAAAAABO4/4brY81kNd-Y0eC7g8o1bueXZ9BUHwCAqACLcBGAs/s1600/noobguy1.jpg", "noobguy1")</f>
        <v>noobguy1</v>
      </c>
      <c r="J131" s="4"/>
      <c r="K131" s="5" t="s">
        <v>562</v>
      </c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7"/>
      <c r="AD131" s="28"/>
      <c r="AE131" s="23"/>
      <c r="AF131" s="66"/>
      <c r="AG131" s="66"/>
      <c r="AH131" s="66"/>
      <c r="AI131" s="66"/>
      <c r="AJ131" s="66"/>
      <c r="AK131" s="66"/>
      <c r="AL131" s="3" t="str">
        <f>HYPERLINK("https://2.bp.blogspot.com/-j1-LrJVHmwo/WiRhnCAwy6I/AAAAAAAABmQ/e2QXhl1_VtA5ZY2G-q8kdDs90d3HTir8ACLcBGAs/s1600/traitors.jpg", "traitors")</f>
        <v>traitors</v>
      </c>
      <c r="AM131" s="4" t="s">
        <v>184</v>
      </c>
      <c r="AN131" s="9"/>
      <c r="AO131" s="10" t="s">
        <v>563</v>
      </c>
      <c r="AP131" s="4"/>
      <c r="AQ131" s="4"/>
    </row>
    <row r="132">
      <c r="A132" s="28"/>
      <c r="B132" s="28"/>
      <c r="C132" s="11" t="str">
        <f>HYPERLINK("https://2.bp.blogspot.com/-vO41iA4R_eI/WiDfiYBDcgI/AAAAAAAABPA/NYlJBPmJtsAdAr3eIj-lzyKBtQWjQ_E4gCLcBGAs/s1600/nowhere.jpg", "nowhere")</f>
        <v>nowhere</v>
      </c>
      <c r="D132" s="4" t="s">
        <v>302</v>
      </c>
      <c r="E132" s="5" t="s">
        <v>107</v>
      </c>
      <c r="F132" s="68"/>
      <c r="G132" s="28"/>
      <c r="H132" s="39"/>
      <c r="I132" s="11" t="str">
        <f>HYPERLINK("https://1.bp.blogspot.com/-r_ptUPKfGfI/WiDfquMj_TI/AAAAAAAABPs/lCBQ1Ycl82wzHG1rps2beMTNrbze9rEAQCLcBGAs/s1600/owneva.jpg", "owneva")</f>
        <v>owneva</v>
      </c>
      <c r="J132" s="13"/>
      <c r="K132" s="5" t="s">
        <v>564</v>
      </c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7"/>
      <c r="AD132" s="28"/>
      <c r="AE132" s="23"/>
      <c r="AF132" s="66"/>
      <c r="AG132" s="66"/>
      <c r="AH132" s="66"/>
      <c r="AI132" s="66"/>
      <c r="AJ132" s="66"/>
      <c r="AK132" s="66"/>
      <c r="AL132" s="3" t="str">
        <f>HYPERLINK("https://2.bp.blogspot.com/-qjv29qnRkGk/WiRhntn5n3I/AAAAAAAABmU/OT9QS8bbsLwbDLZFI-zN1Q3f7F4_aGojgCLcBGAs/s1600/un_jyvil.jpg", "un_jyvil")</f>
        <v>un_jyvil</v>
      </c>
      <c r="AM132" s="4" t="s">
        <v>49</v>
      </c>
      <c r="AN132" s="9"/>
      <c r="AO132" s="10" t="s">
        <v>565</v>
      </c>
      <c r="AP132" s="4" t="s">
        <v>566</v>
      </c>
      <c r="AQ132" s="4"/>
    </row>
    <row r="133">
      <c r="A133" s="28"/>
      <c r="B133" s="28"/>
      <c r="C133" s="11" t="str">
        <f>HYPERLINK("https://1.bp.blogspot.com/-fuaOrphExIM/WiDfijmdopI/AAAAAAAABPE/iQb1MPw9_JMJUZcOCn9SlZopNW5mJglUgCLcBGAs/s1600/nox15.jpg", "nox15")</f>
        <v>nox15</v>
      </c>
      <c r="D133" s="4" t="s">
        <v>112</v>
      </c>
      <c r="E133" s="20"/>
      <c r="F133" s="66"/>
      <c r="G133" s="28"/>
      <c r="H133" s="7"/>
      <c r="I133" s="11" t="str">
        <f>HYPERLINK("https://4.bp.blogspot.com/-Fn7BR_dAdrc/WiDfvhfLB4I/AAAAAAAABQE/7ze7ZXW9TQ06cyNithlGV-m1VFCOuWDiwCLcBGAs/s1600/polygon.jpg", "polygon")</f>
        <v>polygon</v>
      </c>
      <c r="J133" s="4" t="s">
        <v>567</v>
      </c>
      <c r="K133" s="17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7"/>
      <c r="AD133" s="28"/>
      <c r="AE133" s="23"/>
      <c r="AF133" s="66"/>
      <c r="AG133" s="66"/>
      <c r="AH133" s="66"/>
      <c r="AI133" s="66"/>
      <c r="AJ133" s="66"/>
      <c r="AK133" s="66"/>
      <c r="AL133" s="3" t="str">
        <f>HYPERLINK("https://2.bp.blogspot.com/-vLuCIbKoAF8/WiRhn43lB3I/AAAAAAAABmY/DDehWMnwMjQFpg1IBXuW0F8cHJIs88sAQCLcBGAs/s1600/unknown.jpg", "unknown")</f>
        <v>unknown</v>
      </c>
      <c r="AM133" s="4" t="s">
        <v>184</v>
      </c>
      <c r="AN133" s="9"/>
      <c r="AO133" s="10" t="s">
        <v>568</v>
      </c>
      <c r="AP133" s="4" t="s">
        <v>569</v>
      </c>
      <c r="AQ133" s="4"/>
    </row>
    <row r="134">
      <c r="A134" s="28"/>
      <c r="B134" s="28"/>
      <c r="C134" s="11" t="str">
        <f>HYPERLINK("https://2.bp.blogspot.com/-5_TSCxfSmTM/WiDfksJxxPI/AAAAAAAABPQ/TskYlFojLlgoCNZCFZIR7OdSesQPVVxGQCLcBGAs/s1600/obscur2.jpg", "obscur2")</f>
        <v>obscur2</v>
      </c>
      <c r="D134" s="4" t="s">
        <v>44</v>
      </c>
      <c r="E134" s="5" t="s">
        <v>511</v>
      </c>
      <c r="F134" s="66"/>
      <c r="G134" s="28"/>
      <c r="H134" s="7"/>
      <c r="I134" s="11" t="str">
        <f>HYPERLINK("https://2.bp.blogspot.com/-1xMtkgzVwUo/WiDf0enEqSI/AAAAAAAABQs/jVXvggiTxSA7GqiUpDukWJ5PC2CmsNcpACLcBGAs/s1600/pupo.jpg", "pupo")</f>
        <v>pupo</v>
      </c>
      <c r="J134" s="4" t="s">
        <v>198</v>
      </c>
      <c r="K134" s="5" t="s">
        <v>570</v>
      </c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7"/>
      <c r="AD134" s="28"/>
      <c r="AE134" s="23"/>
      <c r="AF134" s="66"/>
      <c r="AG134" s="66"/>
      <c r="AH134" s="66"/>
      <c r="AI134" s="66"/>
      <c r="AJ134" s="66"/>
      <c r="AK134" s="66"/>
      <c r="AL134" s="3" t="str">
        <f>HYPERLINK("https://1.bp.blogspot.com/-H_hiIq3UhPQ/WiRhoBREuyI/AAAAAAAABmc/AVh-9NMIw-AQNB3cYlDUKULZHJp7dOSBgCLcBGAs/s1600/urban.jpg", "urban")</f>
        <v>urban</v>
      </c>
      <c r="AM134" s="4"/>
      <c r="AN134" s="9"/>
      <c r="AO134" s="10" t="s">
        <v>571</v>
      </c>
      <c r="AP134" s="4"/>
      <c r="AQ134" s="4"/>
    </row>
    <row r="135">
      <c r="A135" s="28"/>
      <c r="B135" s="28"/>
      <c r="C135" s="11" t="str">
        <f>HYPERLINK("https://4.bp.blogspot.com/-GBhErmmuUYo/WiDfmdZgZOI/AAAAAAAABPg/4fJ5L6vBwh8_DMu_K9-lcsBljPfSlNBPQCLcBGAs/s1600/outtaA.jpg", "outtaA")</f>
        <v>outtaA</v>
      </c>
      <c r="D135" s="4"/>
      <c r="E135" s="5" t="s">
        <v>511</v>
      </c>
      <c r="F135" s="66"/>
      <c r="G135" s="28"/>
      <c r="H135" s="7"/>
      <c r="I135" s="11" t="str">
        <f>HYPERLINK("https://4.bp.blogspot.com/-ByNqNrPyPbY/WiDf06xXx0I/AAAAAAAABQw/DuREwHPqprIx7ymTbSncnG7OkxuXQ8oswCLcBGAs/s1600/quwer.jpg", "quwer")</f>
        <v>quwer</v>
      </c>
      <c r="J135" s="4"/>
      <c r="K135" s="5" t="s">
        <v>72</v>
      </c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39"/>
      <c r="AD135" s="28"/>
      <c r="AE135" s="23"/>
      <c r="AF135" s="66"/>
      <c r="AG135" s="66"/>
      <c r="AH135" s="66"/>
      <c r="AI135" s="66"/>
      <c r="AJ135" s="66"/>
      <c r="AK135" s="66"/>
      <c r="AL135" s="3" t="str">
        <f>HYPERLINK("https://4.bp.blogspot.com/-lNpQYzzBZd4/WiRhpSyjREI/AAAAAAAABms/rvTS8fpIuxMcVEagF_GXCI0h2xDs-TN4wCLcBGAs/s1600/ycomcom.jpg", "ycomcom")</f>
        <v>ycomcom</v>
      </c>
      <c r="AM135" s="4" t="s">
        <v>48</v>
      </c>
      <c r="AN135" s="9"/>
      <c r="AO135" s="10" t="s">
        <v>572</v>
      </c>
      <c r="AP135" s="4"/>
      <c r="AQ135" s="4"/>
    </row>
    <row r="136">
      <c r="A136" s="28"/>
      <c r="B136" s="28"/>
      <c r="C136" s="11" t="str">
        <f>HYPERLINK("https://4.bp.blogspot.com/-WKR_xgCFfpM/WiDfo6_4iDI/AAAAAAAABPk/Hj5u8hUk1ZkORAhdOjyNe80B10XqdaGrwCLcBGAs/s1600/outtaB.jpg", "outtaB")</f>
        <v>outtaB</v>
      </c>
      <c r="D136" s="4"/>
      <c r="E136" s="5" t="s">
        <v>511</v>
      </c>
      <c r="F136" s="66"/>
      <c r="G136" s="28"/>
      <c r="H136" s="7"/>
      <c r="I136" s="11" t="str">
        <f>HYPERLINK("https://4.bp.blogspot.com/-EvXnOqDNq6M/WiDf8FbRDvI/AAAAAAAABRs/rK90OycGuyMLqAqfT4Avf0cCs4nZp0BhwCLcBGAs/s1600/sicy.jpg", "sicy")</f>
        <v>sicy</v>
      </c>
      <c r="J136" s="4"/>
      <c r="K136" s="44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39"/>
      <c r="AD136" s="28"/>
      <c r="AE136" s="23"/>
      <c r="AF136" s="66"/>
      <c r="AG136" s="66"/>
      <c r="AH136" s="68"/>
      <c r="AI136" s="66"/>
      <c r="AJ136" s="66"/>
      <c r="AK136" s="68"/>
      <c r="AL136" s="3" t="str">
        <f>HYPERLINK("https://2.bp.blogspot.com/-LU0pFv2GJbM/WiRhp9J0LjI/AAAAAAAABm0/zcrk9vii5bcDpnlqNMAZlzmuaajXQ3Z8ACLcBGAs/s1600/zbentley.jpg", "zbentley")</f>
        <v>zbentley</v>
      </c>
      <c r="AM136" s="4" t="s">
        <v>103</v>
      </c>
      <c r="AN136" s="9"/>
      <c r="AO136" s="10" t="s">
        <v>573</v>
      </c>
      <c r="AP136" s="4" t="s">
        <v>574</v>
      </c>
      <c r="AQ136" s="4"/>
    </row>
    <row r="137">
      <c r="A137" s="28"/>
      <c r="B137" s="28"/>
      <c r="C137" s="11" t="str">
        <f>HYPERLINK("https://4.bp.blogspot.com/-g-msE0JjE7M/WiDfqARl27I/AAAAAAAABPo/xZNih8xtgYEj2mKwSXzSWe4R6lNHjF9xQCLcBGAs/s1600/outtaC.jpg", "outtaC")</f>
        <v>outtaC</v>
      </c>
      <c r="D137" s="4"/>
      <c r="E137" s="5" t="s">
        <v>511</v>
      </c>
      <c r="F137" s="66"/>
      <c r="G137" s="28"/>
      <c r="H137" s="7"/>
      <c r="I137" s="14" t="str">
        <f>HYPERLINK("https://1.bp.blogspot.com/-NpZD1GJHz68/WiDgJPy7l9I/AAAAAAAABS0/NlfbR1HcJdcvlwl3yn1OSgx2lmGrZoYMACLcBGAs/s1600/spellG.jpg", "spellG")</f>
        <v>spellG</v>
      </c>
      <c r="J137" s="4" t="s">
        <v>575</v>
      </c>
      <c r="K137" s="19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39"/>
      <c r="AD137" s="28"/>
      <c r="AE137" s="23"/>
      <c r="AF137" s="66"/>
      <c r="AG137" s="66"/>
      <c r="AH137" s="68"/>
      <c r="AI137" s="66"/>
      <c r="AJ137" s="66"/>
      <c r="AK137" s="68"/>
      <c r="AL137" s="10"/>
      <c r="AM137" s="4"/>
      <c r="AN137" s="9"/>
      <c r="AO137" s="10" t="s">
        <v>576</v>
      </c>
      <c r="AP137" s="4" t="s">
        <v>174</v>
      </c>
      <c r="AQ137" s="4"/>
    </row>
    <row r="138">
      <c r="A138" s="28"/>
      <c r="B138" s="28"/>
      <c r="C138" s="11" t="str">
        <f>HYPERLINK("https://2.bp.blogspot.com/-62BojAWBGmU/WiDfsc0X5sI/AAAAAAAABP4/2SGJN4HLQbQ7RLP4UfcbhkyLPtjX3IwJwCLcBGAs/s1600/piratcov.jpg", "piratcov")</f>
        <v>piratcov</v>
      </c>
      <c r="D138" s="4" t="s">
        <v>44</v>
      </c>
      <c r="E138" s="20"/>
      <c r="F138" s="68"/>
      <c r="G138" s="28"/>
      <c r="H138" s="39"/>
      <c r="I138" s="11" t="str">
        <f>HYPERLINK("https://4.bp.blogspot.com/-PG-Du5R5ofo/WiDgNCZJilI/AAAAAAAABTc/Q5dfyB7cEHIp4tNfObid6sTMoOOhIGUOgCLcBGAs/s1600/thekings.jpg", "thekings")</f>
        <v>thekings</v>
      </c>
      <c r="J138" s="4" t="s">
        <v>98</v>
      </c>
      <c r="K138" s="5" t="s">
        <v>60</v>
      </c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7"/>
      <c r="AD138" s="28"/>
      <c r="AE138" s="23"/>
      <c r="AF138" s="66"/>
      <c r="AG138" s="66"/>
      <c r="AH138" s="68"/>
      <c r="AI138" s="66"/>
      <c r="AJ138" s="66"/>
      <c r="AK138" s="66"/>
      <c r="AL138" s="10"/>
      <c r="AM138" s="4"/>
      <c r="AN138" s="9"/>
      <c r="AO138" s="10" t="s">
        <v>577</v>
      </c>
      <c r="AP138" s="4" t="s">
        <v>578</v>
      </c>
      <c r="AQ138" s="4"/>
    </row>
    <row r="139">
      <c r="A139" s="28"/>
      <c r="B139" s="28"/>
      <c r="C139" s="11" t="str">
        <f>HYPERLINK("https://3.bp.blogspot.com/-n-QwYX4Viq4/WiDfsgrbbwI/AAAAAAAABP8/bSt-A239084qDUsbk-dT-kcqL76dyjfowCLcBGAs/s1600/place.jpg", "place")</f>
        <v>place</v>
      </c>
      <c r="D139" s="4" t="s">
        <v>44</v>
      </c>
      <c r="E139" s="20"/>
      <c r="F139" s="68"/>
      <c r="G139" s="28"/>
      <c r="H139" s="39"/>
      <c r="I139" s="3" t="str">
        <f>HYPERLINK("https://1.bp.blogspot.com/-bdOTuVUzsr8/XAN-eLmbZsI/AAAAAAAABsA/9dmtc7Q2zs0BH2qOjbZGarjH-hyTU0R4QCLcBGAs/s1600/tower2.jpg", "tower2")</f>
        <v>tower2</v>
      </c>
      <c r="J139" s="4" t="s">
        <v>579</v>
      </c>
      <c r="K139" s="5" t="s">
        <v>65</v>
      </c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7"/>
      <c r="AD139" s="28"/>
      <c r="AE139" s="23"/>
      <c r="AF139" s="66"/>
      <c r="AG139" s="66"/>
      <c r="AH139" s="66"/>
      <c r="AI139" s="66"/>
      <c r="AJ139" s="66"/>
      <c r="AK139" s="66"/>
      <c r="AL139" s="10"/>
      <c r="AM139" s="4"/>
      <c r="AN139" s="9"/>
      <c r="AO139" s="10" t="s">
        <v>580</v>
      </c>
      <c r="AP139" s="4" t="s">
        <v>285</v>
      </c>
      <c r="AQ139" s="4"/>
    </row>
    <row r="140">
      <c r="A140" s="28"/>
      <c r="B140" s="28"/>
      <c r="C140" s="11" t="str">
        <f>HYPERLINK("https://4.bp.blogspot.com/-SiFyVzhKtFI/WiDfw_UlhQI/AAAAAAAABQQ/-h7wBBd9fHkz_yrTGEHvVZCHAcPnW3HjgCLcBGAs/s1600/prison.jpg", "prison")</f>
        <v>prison</v>
      </c>
      <c r="D140" s="4" t="s">
        <v>40</v>
      </c>
      <c r="E140" s="20"/>
      <c r="F140" s="68"/>
      <c r="G140" s="28"/>
      <c r="H140" s="39"/>
      <c r="I140" s="11" t="str">
        <f>HYPERLINK("https://4.bp.blogspot.com/--nWcopA4jKE/WiDgULN-r5I/AAAAAAAABUk/lPrGLRHjU_0XEiEKAkp4ZZ0l6X28yeyfwCLcBGAs/s1600/twrhd2.jpg", "twrhd2")</f>
        <v>twrhd2</v>
      </c>
      <c r="J140" s="4" t="s">
        <v>138</v>
      </c>
      <c r="K140" s="17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7"/>
      <c r="AD140" s="28"/>
      <c r="AE140" s="23"/>
      <c r="AF140" s="66"/>
      <c r="AG140" s="66"/>
      <c r="AH140" s="66"/>
      <c r="AI140" s="66"/>
      <c r="AJ140" s="66"/>
      <c r="AK140" s="66"/>
      <c r="AL140" s="10"/>
      <c r="AM140" s="4"/>
      <c r="AN140" s="9"/>
      <c r="AO140" s="10" t="s">
        <v>581</v>
      </c>
      <c r="AP140" s="4" t="s">
        <v>582</v>
      </c>
      <c r="AQ140" s="4"/>
    </row>
    <row r="141">
      <c r="A141" s="28"/>
      <c r="B141" s="28"/>
      <c r="C141" s="11" t="str">
        <f>HYPERLINK("https://1.bp.blogspot.com/-yjCZQh0CA3I/WiDf3Sr081I/AAAAAAAABRE/9XHDvWejLwUHuLOgLLlHdYn88KxzNzTmgCLcBGAs/s1600/rrrock.jpg", "rrrock")</f>
        <v>rrrock</v>
      </c>
      <c r="D141" s="13"/>
      <c r="E141" s="43"/>
      <c r="F141" s="66"/>
      <c r="G141" s="28"/>
      <c r="H141" s="7"/>
      <c r="I141" s="11" t="str">
        <f>HYPERLINK("https://3.bp.blogspot.com/-hLHiVgyAQQQ/WiDgb0G9WDI/AAAAAAAABVg/edd6nefeEfAn_w_1HTrNs0qbVWgTjoOzQCLcBGAs/s1600/woodland.jpg", "woodland")</f>
        <v>woodland</v>
      </c>
      <c r="J141" s="4" t="s">
        <v>44</v>
      </c>
      <c r="K141" s="5" t="s">
        <v>583</v>
      </c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7"/>
      <c r="AD141" s="28"/>
      <c r="AE141" s="23"/>
      <c r="AF141" s="66"/>
      <c r="AG141" s="66"/>
      <c r="AH141" s="66"/>
      <c r="AI141" s="66"/>
      <c r="AJ141" s="66"/>
      <c r="AK141" s="66"/>
      <c r="AL141" s="10"/>
      <c r="AM141" s="4"/>
      <c r="AN141" s="9"/>
      <c r="AO141" s="10" t="s">
        <v>584</v>
      </c>
      <c r="AP141" s="4" t="s">
        <v>585</v>
      </c>
      <c r="AQ141" s="4"/>
    </row>
    <row r="142">
      <c r="A142" s="28"/>
      <c r="B142" s="28"/>
      <c r="C142" s="11" t="str">
        <f>HYPERLINK("https://1.bp.blogspot.com/-sVFLLDRWopc/WiDf4e2uYAI/AAAAAAAABRM/mNBX5eQTx44-wtzhYh1lxAOLt5HPCqg-ACLcBGAs/s1600/runaway.jpg", "runaway")</f>
        <v>runaway</v>
      </c>
      <c r="D142" s="13" t="s">
        <v>130</v>
      </c>
      <c r="E142" s="43"/>
      <c r="F142" s="66"/>
      <c r="G142" s="28"/>
      <c r="H142" s="7"/>
      <c r="I142" s="11" t="str">
        <f>HYPERLINK("https://1.bp.blogspot.com/-AYt-LGDyGf4/WiDgetF9AOI/AAAAAAAABVw/xwwDj52dAYoDKkLSV4r27cR_SP-xY81YQCLcBGAs/s1600/xIXburn.jpg", "xIXburn")</f>
        <v>xIXburn</v>
      </c>
      <c r="J142" s="4" t="s">
        <v>579</v>
      </c>
      <c r="K142" s="17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7"/>
      <c r="AD142" s="28"/>
      <c r="AE142" s="23"/>
      <c r="AF142" s="66"/>
      <c r="AG142" s="66"/>
      <c r="AH142" s="66"/>
      <c r="AI142" s="66"/>
      <c r="AJ142" s="66"/>
      <c r="AK142" s="66"/>
      <c r="AL142" s="10"/>
      <c r="AM142" s="4"/>
      <c r="AN142" s="9"/>
      <c r="AO142" s="10" t="s">
        <v>586</v>
      </c>
      <c r="AP142" s="4"/>
      <c r="AQ142" s="4"/>
    </row>
    <row r="143">
      <c r="A143" s="28"/>
      <c r="B143" s="28"/>
      <c r="C143" s="11" t="str">
        <f>HYPERLINK("https://3.bp.blogspot.com/-Q3dckMFy6Uk/WiDf6u5ohoI/AAAAAAAABRc/zwD19DWRGi4Gh-YJBhxsYq-cSp3_cKxBwCLcBGAs/s1600/scroom.jpg", "scroom")</f>
        <v>scroom</v>
      </c>
      <c r="D143" s="4"/>
      <c r="E143" s="5" t="s">
        <v>587</v>
      </c>
      <c r="F143" s="66"/>
      <c r="G143" s="28"/>
      <c r="H143" s="7"/>
      <c r="I143" s="11" t="str">
        <f>HYPERLINK("https://3.bp.blogspot.com/-4mU3c5-W2Mo/WiDggVE334I/AAAAAAAABWA/nIXS9WmoeN8rrMwfN0B49S9zeXVhJtQnQCLcBGAs/s1600/zRU.jpg", "zRU")</f>
        <v>zRU</v>
      </c>
      <c r="J143" s="4" t="s">
        <v>588</v>
      </c>
      <c r="K143" s="17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7"/>
      <c r="AD143" s="28"/>
      <c r="AE143" s="23"/>
      <c r="AF143" s="66"/>
      <c r="AG143" s="66"/>
      <c r="AH143" s="66"/>
      <c r="AI143" s="66"/>
      <c r="AJ143" s="66"/>
      <c r="AK143" s="68"/>
      <c r="AL143" s="10"/>
      <c r="AM143" s="4"/>
      <c r="AN143" s="9"/>
      <c r="AO143" s="10" t="s">
        <v>589</v>
      </c>
      <c r="AP143" s="4" t="s">
        <v>590</v>
      </c>
      <c r="AQ143" s="4"/>
    </row>
    <row r="144">
      <c r="A144" s="28"/>
      <c r="B144" s="28"/>
      <c r="C144" s="11" t="str">
        <f>HYPERLINK("https://3.bp.blogspot.com/-c7NqB92FGJY/XASjF6KXZpI/AAAAAAAABuA/BucvJf8XdCIPgfONzbS-18fofZLQtJzbwCLcBGAs/s1600/shiner.jpg", "shiner")</f>
        <v>shiner</v>
      </c>
      <c r="D144" s="4"/>
      <c r="E144" s="5"/>
      <c r="F144" s="66"/>
      <c r="G144" s="28"/>
      <c r="H144" s="7"/>
      <c r="I144" s="23"/>
      <c r="J144" s="4"/>
      <c r="K144" s="39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7"/>
      <c r="AD144" s="28"/>
      <c r="AE144" s="23"/>
      <c r="AF144" s="66"/>
      <c r="AG144" s="66"/>
      <c r="AH144" s="66"/>
      <c r="AI144" s="66"/>
      <c r="AJ144" s="66"/>
      <c r="AK144" s="68"/>
      <c r="AL144" s="28"/>
      <c r="AM144" s="28"/>
      <c r="AN144" s="9"/>
      <c r="AO144" s="10" t="s">
        <v>591</v>
      </c>
      <c r="AP144" s="4"/>
      <c r="AQ144" s="4"/>
    </row>
    <row r="145">
      <c r="A145" s="28"/>
      <c r="B145" s="28"/>
      <c r="C145" s="11" t="str">
        <f>HYPERLINK("https://3.bp.blogspot.com/-K4spWMY-MZY/WiDf7SPoAlI/AAAAAAAABRo/-mukLL_3CpUBWWQkGJwtxnSFIX6WX8JBgCLcBGAs/s1600/shroomrk.jpg", "shroomrk")</f>
        <v>shroomrk</v>
      </c>
      <c r="D145" s="4"/>
      <c r="E145" s="5" t="s">
        <v>108</v>
      </c>
      <c r="F145" s="66"/>
      <c r="G145" s="28"/>
      <c r="H145" s="7"/>
      <c r="I145" s="23"/>
      <c r="J145" s="4"/>
      <c r="K145" s="39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39"/>
      <c r="AD145" s="28"/>
      <c r="AE145" s="23"/>
      <c r="AF145" s="66"/>
      <c r="AG145" s="66"/>
      <c r="AH145" s="66"/>
      <c r="AI145" s="66"/>
      <c r="AJ145" s="66"/>
      <c r="AK145" s="68"/>
      <c r="AL145" s="28"/>
      <c r="AM145" s="28"/>
      <c r="AN145" s="9"/>
      <c r="AO145" s="10" t="s">
        <v>592</v>
      </c>
      <c r="AP145" s="4" t="s">
        <v>174</v>
      </c>
      <c r="AQ145" s="4"/>
    </row>
    <row r="146">
      <c r="A146" s="28"/>
      <c r="B146" s="28"/>
      <c r="C146" s="11" t="str">
        <f>HYPERLINK("https://3.bp.blogspot.com/-gACjP3AVEpQ/Xlm-SJ1MeeI/AAAAAAAAB3Y/yO7WQVUsLjALtfSl6ptfnbrCTY2EoapGACLcBGAsYHQ/s1600/sjdream.jpg", "sjdream")</f>
        <v>sjdream</v>
      </c>
      <c r="D146" s="13"/>
      <c r="E146" s="5" t="s">
        <v>107</v>
      </c>
      <c r="F146" s="66"/>
      <c r="G146" s="28"/>
      <c r="H146" s="7"/>
      <c r="I146" s="23"/>
      <c r="J146" s="4"/>
      <c r="K146" s="39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7"/>
      <c r="AD146" s="28"/>
      <c r="AE146" s="23"/>
      <c r="AF146" s="66"/>
      <c r="AG146" s="66"/>
      <c r="AH146" s="68"/>
      <c r="AI146" s="66"/>
      <c r="AJ146" s="66"/>
      <c r="AK146" s="66"/>
      <c r="AL146" s="28"/>
      <c r="AM146" s="28"/>
      <c r="AN146" s="9"/>
      <c r="AO146" s="10" t="s">
        <v>593</v>
      </c>
      <c r="AP146" s="4" t="s">
        <v>594</v>
      </c>
      <c r="AQ146" s="4"/>
    </row>
    <row r="147">
      <c r="A147" s="28"/>
      <c r="B147" s="28"/>
      <c r="C147" s="11" t="str">
        <f>HYPERLINK("https://3.bp.blogspot.com/-v36KngfyXXI/WiDf8qRZHII/AAAAAAAABR0/kKnJA1IZ3ZIgK7Mjs8acAPp15_ZKLrDJQCLcBGAs/s1600/sjglav.jpg", "sjglav")</f>
        <v>sjglav</v>
      </c>
      <c r="D147" s="4"/>
      <c r="E147" s="5" t="s">
        <v>107</v>
      </c>
      <c r="F147" s="66"/>
      <c r="G147" s="28"/>
      <c r="H147" s="7"/>
      <c r="I147" s="23"/>
      <c r="J147" s="4"/>
      <c r="K147" s="7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7"/>
      <c r="AD147" s="28"/>
      <c r="AE147" s="23"/>
      <c r="AF147" s="66"/>
      <c r="AG147" s="66"/>
      <c r="AH147" s="66"/>
      <c r="AI147" s="66"/>
      <c r="AJ147" s="66"/>
      <c r="AK147" s="66"/>
      <c r="AL147" s="28"/>
      <c r="AM147" s="28"/>
      <c r="AN147" s="9"/>
      <c r="AO147" s="10" t="s">
        <v>595</v>
      </c>
      <c r="AP147" s="4"/>
      <c r="AQ147" s="4"/>
    </row>
    <row r="148">
      <c r="A148" s="28"/>
      <c r="B148" s="28"/>
      <c r="C148" s="11" t="str">
        <f>HYPERLINK("https://2.bp.blogspot.com/-Jp1iGFP6Zu4/Xlm-SRwfk1I/AAAAAAAAB3c/YpHyxRJvPMwo4KAm2inlYO6EPzJvK12_ACLcBGAsYHQ/s1600/sjhom.jpg", "sjhom")</f>
        <v>sjhom</v>
      </c>
      <c r="D148" s="13"/>
      <c r="E148" s="5" t="s">
        <v>107</v>
      </c>
      <c r="F148" s="68"/>
      <c r="G148" s="28"/>
      <c r="H148" s="39"/>
      <c r="I148" s="23"/>
      <c r="J148" s="4"/>
      <c r="K148" s="7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7"/>
      <c r="AD148" s="28"/>
      <c r="AE148" s="23"/>
      <c r="AF148" s="66"/>
      <c r="AG148" s="66"/>
      <c r="AH148" s="66"/>
      <c r="AI148" s="66"/>
      <c r="AJ148" s="66"/>
      <c r="AK148" s="66"/>
      <c r="AL148" s="28"/>
      <c r="AM148" s="28"/>
      <c r="AN148" s="9"/>
      <c r="AO148" s="10" t="s">
        <v>596</v>
      </c>
      <c r="AP148" s="4" t="s">
        <v>40</v>
      </c>
      <c r="AQ148" s="4"/>
    </row>
    <row r="149">
      <c r="A149" s="28"/>
      <c r="B149" s="28"/>
      <c r="C149" s="11" t="str">
        <f>HYPERLINK("https://4.bp.blogspot.com/-HIYeeJQ4Yaw/WiDgGXck7HI/AAAAAAAABSQ/-uJUE8xgt-8hAzIduT7b57Q6mXV5kqJWQCLcBGAs/s1600/sjscary.jpg", "sjscary")</f>
        <v>sjscary</v>
      </c>
      <c r="D149" s="4"/>
      <c r="E149" s="5" t="s">
        <v>107</v>
      </c>
      <c r="F149" s="66"/>
      <c r="G149" s="28"/>
      <c r="H149" s="7"/>
      <c r="I149" s="23"/>
      <c r="J149" s="4"/>
      <c r="K149" s="7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7"/>
      <c r="AD149" s="28"/>
      <c r="AE149" s="23"/>
      <c r="AF149" s="66"/>
      <c r="AG149" s="66"/>
      <c r="AH149" s="66"/>
      <c r="AI149" s="66"/>
      <c r="AJ149" s="66"/>
      <c r="AK149" s="66"/>
      <c r="AL149" s="28"/>
      <c r="AM149" s="28"/>
      <c r="AN149" s="9"/>
      <c r="AO149" s="10" t="s">
        <v>597</v>
      </c>
      <c r="AP149" s="4" t="s">
        <v>598</v>
      </c>
      <c r="AQ149" s="4"/>
    </row>
    <row r="150">
      <c r="A150" s="28"/>
      <c r="B150" s="28"/>
      <c r="C150" s="11" t="str">
        <f>HYPERLINK("https://4.bp.blogspot.com/-W1XT-jYXA-k/WiDgFnaT4DI/AAAAAAAABSI/EJnNQP-E1T0NmTapNxwRvDgOx1zY6s97QCLcBGAs/s1600/skycolor.jpg", "skycolor")</f>
        <v>skycolor</v>
      </c>
      <c r="D150" s="4"/>
      <c r="E150" s="5" t="s">
        <v>41</v>
      </c>
      <c r="F150" s="66"/>
      <c r="G150" s="28"/>
      <c r="H150" s="7"/>
      <c r="I150" s="23"/>
      <c r="J150" s="4"/>
      <c r="K150" s="7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7"/>
      <c r="AD150" s="28"/>
      <c r="AE150" s="23"/>
      <c r="AF150" s="66"/>
      <c r="AG150" s="66"/>
      <c r="AH150" s="66"/>
      <c r="AI150" s="66"/>
      <c r="AJ150" s="66"/>
      <c r="AK150" s="66"/>
      <c r="AL150" s="28"/>
      <c r="AM150" s="28"/>
      <c r="AN150" s="9"/>
      <c r="AO150" s="10" t="s">
        <v>599</v>
      </c>
      <c r="AP150" s="4" t="s">
        <v>600</v>
      </c>
      <c r="AQ150" s="13"/>
    </row>
    <row r="151">
      <c r="A151" s="28"/>
      <c r="B151" s="28"/>
      <c r="C151" s="11" t="str">
        <f>HYPERLINK("https://2.bp.blogspot.com/-ZRyxldW7RCE/WiDgFzA0hVI/AAAAAAAABSM/anit6YHankIt6n9vDRAzT9yPoKF0rKI_ACLcBGAs/s1600/smth.jpg", "smth")</f>
        <v>smth</v>
      </c>
      <c r="D151" s="4"/>
      <c r="E151" s="5" t="s">
        <v>65</v>
      </c>
      <c r="F151" s="66"/>
      <c r="G151" s="28"/>
      <c r="H151" s="7"/>
      <c r="I151" s="23"/>
      <c r="J151" s="4"/>
      <c r="K151" s="7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7"/>
      <c r="AD151" s="28"/>
      <c r="AE151" s="23"/>
      <c r="AF151" s="66"/>
      <c r="AG151" s="66"/>
      <c r="AH151" s="66"/>
      <c r="AI151" s="66"/>
      <c r="AJ151" s="66"/>
      <c r="AK151" s="66"/>
      <c r="AL151" s="28"/>
      <c r="AM151" s="28"/>
      <c r="AN151" s="9"/>
      <c r="AO151" s="23" t="s">
        <v>601</v>
      </c>
      <c r="AP151" s="4" t="s">
        <v>602</v>
      </c>
      <c r="AQ151" s="4"/>
    </row>
    <row r="152">
      <c r="A152" s="28"/>
      <c r="B152" s="28"/>
      <c r="C152" s="11" t="str">
        <f>HYPERLINK("https://4.bp.blogspot.com/-ZKTDSOH6MUM/WiDgGnzE3nI/AAAAAAAABSU/WNjIkQFmcjQmNxylwTNPB_hchvlqdLWJgCLcBGAs/s1600/so.jpg", "so")</f>
        <v>so</v>
      </c>
      <c r="D152" s="4" t="s">
        <v>44</v>
      </c>
      <c r="E152" s="5" t="s">
        <v>511</v>
      </c>
      <c r="F152" s="66"/>
      <c r="G152" s="28"/>
      <c r="H152" s="7"/>
      <c r="I152" s="23"/>
      <c r="J152" s="4"/>
      <c r="K152" s="7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39"/>
      <c r="AD152" s="28"/>
      <c r="AE152" s="23"/>
      <c r="AF152" s="66"/>
      <c r="AG152" s="66"/>
      <c r="AH152" s="66"/>
      <c r="AI152" s="66"/>
      <c r="AJ152" s="66"/>
      <c r="AK152" s="66"/>
      <c r="AL152" s="28"/>
      <c r="AM152" s="28"/>
      <c r="AN152" s="9"/>
      <c r="AO152" s="23" t="s">
        <v>603</v>
      </c>
      <c r="AP152" s="4"/>
      <c r="AQ152" s="4"/>
    </row>
    <row r="153">
      <c r="A153" s="28"/>
      <c r="B153" s="28"/>
      <c r="C153" s="11" t="str">
        <f>HYPERLINK("https://3.bp.blogspot.com/-ERoOCM8TAbw/WiDgJl2Ut6I/AAAAAAAABS4/zxOgrAYsrMQyH3sc77k42fAInGsbJJ3zACLcBGAs/s1600/squares.jpg", "squares")</f>
        <v>squares</v>
      </c>
      <c r="D153" s="4"/>
      <c r="E153" s="5" t="s">
        <v>89</v>
      </c>
      <c r="F153" s="66"/>
      <c r="G153" s="28"/>
      <c r="H153" s="7"/>
      <c r="I153" s="23"/>
      <c r="J153" s="13"/>
      <c r="K153" s="7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39"/>
      <c r="AD153" s="28"/>
      <c r="AE153" s="23"/>
      <c r="AF153" s="66"/>
      <c r="AG153" s="66"/>
      <c r="AH153" s="68"/>
      <c r="AI153" s="66"/>
      <c r="AJ153" s="66"/>
      <c r="AK153" s="68"/>
      <c r="AL153" s="28"/>
      <c r="AM153" s="28"/>
      <c r="AN153" s="9"/>
      <c r="AO153" s="23" t="s">
        <v>604</v>
      </c>
      <c r="AP153" s="4" t="s">
        <v>174</v>
      </c>
      <c r="AQ153" s="4"/>
    </row>
    <row r="154">
      <c r="A154" s="28"/>
      <c r="B154" s="28"/>
      <c r="C154" s="11" t="str">
        <f>HYPERLINK("https://4.bp.blogspot.com/-HilEvpBFwaM/WiDgKFZczlI/AAAAAAAABS8/XlxFL8Qs0KIorWJ-qYFQwxwop8SUKzIGACLcBGAs/s1600/statu.jpg", "statu")</f>
        <v>statu</v>
      </c>
      <c r="D154" s="4"/>
      <c r="E154" s="5" t="s">
        <v>65</v>
      </c>
      <c r="F154" s="66"/>
      <c r="G154" s="28"/>
      <c r="H154" s="7"/>
      <c r="I154" s="23"/>
      <c r="J154" s="13"/>
      <c r="K154" s="39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39"/>
      <c r="AD154" s="28"/>
      <c r="AE154" s="23"/>
      <c r="AF154" s="66"/>
      <c r="AG154" s="66"/>
      <c r="AH154" s="68"/>
      <c r="AI154" s="66"/>
      <c r="AJ154" s="66"/>
      <c r="AK154" s="66"/>
      <c r="AL154" s="28"/>
      <c r="AM154" s="28"/>
      <c r="AN154" s="9"/>
      <c r="AO154" s="23" t="s">
        <v>605</v>
      </c>
      <c r="AP154" s="4"/>
      <c r="AQ154" s="4"/>
    </row>
    <row r="155">
      <c r="A155" s="28"/>
      <c r="B155" s="28"/>
      <c r="C155" s="11" t="str">
        <f>HYPERLINK("https://4.bp.blogspot.com/-ZkWnfx99MZM/WiDgK5jFHVI/AAAAAAAABTI/Zgpb380561sPjvHe74YbpWcH91GkNH8OwCLcBGAs/s1600/tbhold.jpg", "tbhold")</f>
        <v>tbhold</v>
      </c>
      <c r="D155" s="4"/>
      <c r="E155" s="5" t="s">
        <v>145</v>
      </c>
      <c r="F155" s="68"/>
      <c r="G155" s="28"/>
      <c r="H155" s="39"/>
      <c r="I155" s="23"/>
      <c r="J155" s="4"/>
      <c r="K155" s="7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7"/>
      <c r="AD155" s="28"/>
      <c r="AE155" s="23"/>
      <c r="AF155" s="66"/>
      <c r="AG155" s="66"/>
      <c r="AH155" s="68"/>
      <c r="AI155" s="66"/>
      <c r="AJ155" s="66"/>
      <c r="AK155" s="66"/>
      <c r="AL155" s="28"/>
      <c r="AM155" s="28"/>
      <c r="AN155" s="9"/>
      <c r="AO155" s="23" t="s">
        <v>606</v>
      </c>
      <c r="AP155" s="4"/>
      <c r="AQ155" s="4"/>
    </row>
    <row r="156">
      <c r="A156" s="28"/>
      <c r="B156" s="28"/>
      <c r="C156" s="11" t="str">
        <f>HYPERLINK("https://4.bp.blogspot.com/-4cJQRcfwykg/WiDgL5SpIlI/AAAAAAAABTU/YBHvLueLPgcw-p5gUgNbXVbvDTbUI9juQCLcBGAs/s1600/testy.jpg", "testy")</f>
        <v>testy</v>
      </c>
      <c r="D156" s="4"/>
      <c r="E156" s="20"/>
      <c r="F156" s="68"/>
      <c r="G156" s="28"/>
      <c r="H156" s="39"/>
      <c r="I156" s="23"/>
      <c r="J156" s="4"/>
      <c r="K156" s="7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7"/>
      <c r="AD156" s="28"/>
      <c r="AE156" s="23"/>
      <c r="AF156" s="66"/>
      <c r="AG156" s="66"/>
      <c r="AH156" s="66"/>
      <c r="AI156" s="66"/>
      <c r="AJ156" s="66"/>
      <c r="AK156" s="66"/>
      <c r="AL156" s="28"/>
      <c r="AM156" s="28"/>
      <c r="AN156" s="9"/>
      <c r="AO156" s="23" t="s">
        <v>607</v>
      </c>
      <c r="AP156" s="4"/>
      <c r="AQ156" s="4"/>
    </row>
    <row r="157">
      <c r="A157" s="28"/>
      <c r="B157" s="28"/>
      <c r="C157" s="11" t="str">
        <f>HYPERLINK("https://2.bp.blogspot.com/-6-c0plRdoRw/WiDgN8hmxaI/AAAAAAAABTo/XVcDBndi8mo5VW6oF-Zw8f95RD_nz-uQgCLcBGAs/s1600/theroad.jpg", "theroad")</f>
        <v>theroad</v>
      </c>
      <c r="D157" s="4"/>
      <c r="E157" s="5" t="s">
        <v>107</v>
      </c>
      <c r="F157" s="68"/>
      <c r="G157" s="28"/>
      <c r="H157" s="39"/>
      <c r="I157" s="23"/>
      <c r="J157" s="13"/>
      <c r="K157" s="7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39"/>
      <c r="AD157" s="28"/>
      <c r="AE157" s="23"/>
      <c r="AF157" s="66"/>
      <c r="AG157" s="66"/>
      <c r="AH157" s="66"/>
      <c r="AI157" s="66"/>
      <c r="AJ157" s="66"/>
      <c r="AK157" s="66"/>
      <c r="AL157" s="28"/>
      <c r="AM157" s="28"/>
      <c r="AN157" s="9"/>
      <c r="AO157" s="23" t="s">
        <v>608</v>
      </c>
      <c r="AP157" s="13"/>
      <c r="AQ157" s="4"/>
    </row>
    <row r="158">
      <c r="A158" s="28"/>
      <c r="B158" s="28"/>
      <c r="C158" s="11" t="str">
        <f>HYPERLINK("https://4.bp.blogspot.com/-Z-aZH3L94Q4/WiDgOTrYUlI/AAAAAAAABTw/XU6JlglKHwgzI2ET7L5GbcGLibUVWGX5wCLcBGAs/s1600/tinb.jpg", "tinb")</f>
        <v>tinb</v>
      </c>
      <c r="D158" s="4" t="s">
        <v>44</v>
      </c>
      <c r="E158" s="5" t="s">
        <v>609</v>
      </c>
      <c r="F158" s="66"/>
      <c r="G158" s="28"/>
      <c r="H158" s="7"/>
      <c r="I158" s="23"/>
      <c r="J158" s="4"/>
      <c r="K158" s="7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39"/>
      <c r="AD158" s="28"/>
      <c r="AE158" s="23"/>
      <c r="AF158" s="66"/>
      <c r="AG158" s="66"/>
      <c r="AH158" s="68"/>
      <c r="AI158" s="66"/>
      <c r="AJ158" s="66"/>
      <c r="AK158" s="66"/>
      <c r="AL158" s="28"/>
      <c r="AM158" s="28"/>
      <c r="AN158" s="9"/>
      <c r="AO158" s="23" t="s">
        <v>610</v>
      </c>
      <c r="AP158" s="4"/>
      <c r="AQ158" s="4"/>
    </row>
    <row r="159">
      <c r="A159" s="28"/>
      <c r="B159" s="28"/>
      <c r="C159" s="11" t="str">
        <f>HYPERLINK("https://4.bp.blogspot.com/-aph8c2GGog8/XASjGYKIbVI/AAAAAAAABuE/VPpHQk-v1-oGrSIM6O36Qz7YEGSYeI4RQCLcBGAs/s1600/tirsed.jpg", "tirsed")</f>
        <v>tirsed</v>
      </c>
      <c r="D159" s="4" t="s">
        <v>44</v>
      </c>
      <c r="E159" s="20"/>
      <c r="F159" s="66"/>
      <c r="G159" s="28"/>
      <c r="H159" s="7"/>
      <c r="I159" s="23"/>
      <c r="J159" s="13"/>
      <c r="K159" s="7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39"/>
      <c r="AD159" s="28"/>
      <c r="AE159" s="23"/>
      <c r="AF159" s="66"/>
      <c r="AG159" s="66"/>
      <c r="AH159" s="68"/>
      <c r="AI159" s="66"/>
      <c r="AJ159" s="66"/>
      <c r="AK159" s="66"/>
      <c r="AL159" s="28"/>
      <c r="AM159" s="28"/>
      <c r="AN159" s="9"/>
      <c r="AO159" s="23" t="s">
        <v>611</v>
      </c>
      <c r="AP159" s="4"/>
      <c r="AQ159" s="4"/>
    </row>
    <row r="160">
      <c r="A160" s="28"/>
      <c r="B160" s="28"/>
      <c r="C160" s="11" t="str">
        <f>HYPERLINK("https://4.bp.blogspot.com/-JVDsV1xVpjM/WiDgScQ-RaI/AAAAAAAABUY/EdPcMhJxotQLc5HjKtif89p2yANPhRNXgCLcBGAs/s1600/treenat.jpg", "treenat")</f>
        <v>treenat</v>
      </c>
      <c r="D160" s="4"/>
      <c r="E160" s="20"/>
      <c r="F160" s="68"/>
      <c r="G160" s="28"/>
      <c r="H160" s="39"/>
      <c r="I160" s="23"/>
      <c r="J160" s="4"/>
      <c r="K160" s="7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39"/>
      <c r="AD160" s="28"/>
      <c r="AE160" s="23"/>
      <c r="AF160" s="66"/>
      <c r="AG160" s="66"/>
      <c r="AH160" s="68"/>
      <c r="AI160" s="66"/>
      <c r="AJ160" s="66"/>
      <c r="AK160" s="68"/>
      <c r="AL160" s="28"/>
      <c r="AM160" s="28"/>
      <c r="AN160" s="9"/>
      <c r="AO160" s="23" t="s">
        <v>612</v>
      </c>
      <c r="AP160" s="4"/>
      <c r="AQ160" s="4"/>
    </row>
    <row r="161">
      <c r="A161" s="28"/>
      <c r="B161" s="28"/>
      <c r="C161" s="11" t="str">
        <f>HYPERLINK("https://4.bp.blogspot.com/-lw4JRf-ZWaQ/WiDgTgSuwbI/AAAAAAAABUg/bioVadHbnY8cSs6D4E9seBfD09_LIwrAACLcBGAs/s1600/tropix.jpg", "tropix")</f>
        <v>tropix</v>
      </c>
      <c r="D161" s="4"/>
      <c r="E161" s="5" t="s">
        <v>118</v>
      </c>
      <c r="F161" s="68"/>
      <c r="G161" s="28"/>
      <c r="H161" s="39"/>
      <c r="I161" s="23"/>
      <c r="J161" s="4"/>
      <c r="K161" s="39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7"/>
      <c r="AD161" s="28"/>
      <c r="AE161" s="23"/>
      <c r="AF161" s="66"/>
      <c r="AG161" s="66"/>
      <c r="AH161" s="68"/>
      <c r="AI161" s="66"/>
      <c r="AJ161" s="66"/>
      <c r="AK161" s="68"/>
      <c r="AL161" s="28"/>
      <c r="AM161" s="28"/>
      <c r="AN161" s="9"/>
      <c r="AO161" s="23" t="s">
        <v>613</v>
      </c>
      <c r="AP161" s="4" t="s">
        <v>614</v>
      </c>
      <c r="AQ161" s="4"/>
    </row>
    <row r="162">
      <c r="A162" s="28"/>
      <c r="B162" s="28"/>
      <c r="C162" s="11" t="str">
        <f>HYPERLINK("https://3.bp.blogspot.com/-8oFeUSi4HXo/Xlm-TGuaKSI/AAAAAAAAB3s/NijAbt6oiZ0GjXGJaQWu2VDpk8IX2B4KwCLcBGAsYHQ/s1600/tubular.jpg", "tubular")</f>
        <v>tubular</v>
      </c>
      <c r="D162" s="4"/>
      <c r="E162" s="20"/>
      <c r="F162" s="68"/>
      <c r="G162" s="28"/>
      <c r="H162" s="39"/>
      <c r="I162" s="23"/>
      <c r="J162" s="4"/>
      <c r="K162" s="39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39"/>
      <c r="AD162" s="28"/>
      <c r="AE162" s="23"/>
      <c r="AF162" s="66"/>
      <c r="AG162" s="66"/>
      <c r="AH162" s="66"/>
      <c r="AI162" s="66"/>
      <c r="AJ162" s="66"/>
      <c r="AK162" s="68"/>
      <c r="AL162" s="28"/>
      <c r="AM162" s="28"/>
      <c r="AN162" s="9"/>
      <c r="AO162" s="23" t="s">
        <v>615</v>
      </c>
      <c r="AP162" s="4" t="s">
        <v>614</v>
      </c>
      <c r="AQ162" s="4"/>
    </row>
    <row r="163">
      <c r="A163" s="28"/>
      <c r="B163" s="28"/>
      <c r="C163" s="11" t="str">
        <f>HYPERLINK("https://3.bp.blogspot.com/-Cbe3Du3-vlA/XASjHSYhXMI/AAAAAAAABuM/HlD4WDuEx1865Jbg100PfR2nBOKaGU-HACLcBGAs/s1600/uden.jpg", "uden")</f>
        <v>uden</v>
      </c>
      <c r="D163" s="4"/>
      <c r="E163" s="20"/>
      <c r="F163" s="68"/>
      <c r="G163" s="28"/>
      <c r="H163" s="39"/>
      <c r="I163" s="23"/>
      <c r="J163" s="4"/>
      <c r="K163" s="39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39"/>
      <c r="AD163" s="28"/>
      <c r="AE163" s="23"/>
      <c r="AF163" s="66"/>
      <c r="AG163" s="66"/>
      <c r="AH163" s="68"/>
      <c r="AI163" s="66"/>
      <c r="AJ163" s="66"/>
      <c r="AK163" s="66"/>
      <c r="AL163" s="28"/>
      <c r="AM163" s="28"/>
      <c r="AN163" s="9"/>
      <c r="AO163" s="23" t="s">
        <v>616</v>
      </c>
      <c r="AP163" s="4" t="s">
        <v>174</v>
      </c>
      <c r="AQ163" s="4"/>
    </row>
    <row r="164">
      <c r="A164" s="28"/>
      <c r="B164" s="28"/>
      <c r="C164" s="11" t="str">
        <f>HYPERLINK("https://1.bp.blogspot.com/-WZXWff_7Sto/WiDgUZGqDFI/AAAAAAAABUo/9hyfUUvkIpEOWh36ffj_qCKW0kYqzJmrgCLcBGAs/s1600/undrgrnd.jpg", "undrgrnd")</f>
        <v>undrgrnd</v>
      </c>
      <c r="D164" s="4" t="s">
        <v>44</v>
      </c>
      <c r="E164" s="20"/>
      <c r="F164" s="66"/>
      <c r="G164" s="28"/>
      <c r="H164" s="7"/>
      <c r="I164" s="23"/>
      <c r="J164" s="4"/>
      <c r="K164" s="7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39"/>
      <c r="AD164" s="28"/>
      <c r="AE164" s="23"/>
      <c r="AF164" s="66"/>
      <c r="AG164" s="66"/>
      <c r="AH164" s="68"/>
      <c r="AI164" s="66"/>
      <c r="AJ164" s="66"/>
      <c r="AK164" s="66"/>
      <c r="AL164" s="28"/>
      <c r="AM164" s="28"/>
      <c r="AN164" s="9"/>
      <c r="AO164" s="23" t="s">
        <v>617</v>
      </c>
      <c r="AP164" s="4"/>
      <c r="AQ164" s="4"/>
    </row>
    <row r="165">
      <c r="A165" s="28"/>
      <c r="B165" s="28"/>
      <c r="C165" s="11" t="str">
        <f>HYPERLINK("https://1.bp.blogspot.com/-U9xuort9S4Y/WiDgV02AsVI/AAAAAAAABUw/SAbpUeixJas-1QE62A1If1a1u8I_FOEEQCLcBGAs/s1600/uwcastle.jpg", "uwcastle")</f>
        <v>uwcastle</v>
      </c>
      <c r="D165" s="4"/>
      <c r="E165" s="5" t="s">
        <v>107</v>
      </c>
      <c r="F165" s="68"/>
      <c r="G165" s="28"/>
      <c r="H165" s="39"/>
      <c r="I165" s="23"/>
      <c r="J165" s="4"/>
      <c r="K165" s="7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7"/>
      <c r="AD165" s="28"/>
      <c r="AE165" s="23"/>
      <c r="AF165" s="66"/>
      <c r="AG165" s="66"/>
      <c r="AH165" s="68"/>
      <c r="AI165" s="66"/>
      <c r="AJ165" s="66"/>
      <c r="AK165" s="68"/>
      <c r="AL165" s="28"/>
      <c r="AM165" s="28"/>
      <c r="AN165" s="9"/>
      <c r="AO165" s="23" t="s">
        <v>618</v>
      </c>
      <c r="AP165" s="4" t="s">
        <v>174</v>
      </c>
      <c r="AQ165" s="4"/>
    </row>
    <row r="166">
      <c r="A166" s="28"/>
      <c r="B166" s="28"/>
      <c r="C166" s="11" t="str">
        <f>HYPERLINK("https://4.bp.blogspot.com/-BUJGWGK3KZ4/WiDgWF03ZqI/AAAAAAAABU0/mRLyr-ZOryUbB5mk64PaT-9T4dUmKalxwCLcBGAs/s1600/void.jpg", "void")</f>
        <v>void</v>
      </c>
      <c r="D166" s="4"/>
      <c r="E166" s="5" t="s">
        <v>110</v>
      </c>
      <c r="F166" s="68"/>
      <c r="G166" s="28"/>
      <c r="H166" s="39"/>
      <c r="I166" s="23"/>
      <c r="J166" s="4"/>
      <c r="K166" s="39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7"/>
      <c r="AD166" s="28"/>
      <c r="AE166" s="23"/>
      <c r="AF166" s="66"/>
      <c r="AG166" s="66"/>
      <c r="AH166" s="66"/>
      <c r="AI166" s="66"/>
      <c r="AJ166" s="66"/>
      <c r="AK166" s="68"/>
      <c r="AL166" s="28"/>
      <c r="AM166" s="28"/>
      <c r="AN166" s="9"/>
      <c r="AO166" s="23" t="s">
        <v>619</v>
      </c>
      <c r="AP166" s="4"/>
      <c r="AQ166" s="4"/>
    </row>
    <row r="167">
      <c r="A167" s="28"/>
      <c r="B167" s="28"/>
      <c r="C167" s="11" t="str">
        <f>HYPERLINK("https://1.bp.blogspot.com/-CiiEqnk1N38/WiDgYXMBMwI/AAAAAAAABVE/igBry76_lgQQV3dsUt2xETFBgBHkiI89ACLcBGAs/s1600/waterlib.jpg", "waterlib")</f>
        <v>waterlib</v>
      </c>
      <c r="D167" s="4"/>
      <c r="E167" s="5" t="s">
        <v>65</v>
      </c>
      <c r="F167" s="68"/>
      <c r="G167" s="28"/>
      <c r="H167" s="39"/>
      <c r="I167" s="23"/>
      <c r="J167" s="4"/>
      <c r="K167" s="39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7"/>
      <c r="AD167" s="28"/>
      <c r="AE167" s="23"/>
      <c r="AF167" s="66"/>
      <c r="AG167" s="66"/>
      <c r="AH167" s="66"/>
      <c r="AI167" s="66"/>
      <c r="AJ167" s="66"/>
      <c r="AK167" s="68"/>
      <c r="AL167" s="28"/>
      <c r="AM167" s="28"/>
      <c r="AN167" s="9"/>
      <c r="AO167" s="23" t="s">
        <v>620</v>
      </c>
      <c r="AP167" s="4"/>
      <c r="AQ167" s="4"/>
    </row>
    <row r="168">
      <c r="A168" s="28"/>
      <c r="B168" s="28"/>
      <c r="C168" s="11" t="str">
        <f>HYPERLINK("https://4.bp.blogspot.com/-n_3eoQaUorQ/WiDgYwKeNCI/AAAAAAAABVI/L5D_mkd-tEEODTdH1hQjkMoySs71cfW_ACLcBGAs/s1600/winter.jpg", "winter")</f>
        <v>winter</v>
      </c>
      <c r="D168" s="4"/>
      <c r="E168" s="5" t="s">
        <v>118</v>
      </c>
      <c r="F168" s="66"/>
      <c r="G168" s="28"/>
      <c r="H168" s="7"/>
      <c r="I168" s="23"/>
      <c r="J168" s="4"/>
      <c r="K168" s="39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39"/>
      <c r="AD168" s="28"/>
      <c r="AE168" s="23"/>
      <c r="AF168" s="66"/>
      <c r="AG168" s="66"/>
      <c r="AH168" s="66"/>
      <c r="AI168" s="66"/>
      <c r="AJ168" s="66"/>
      <c r="AK168" s="68"/>
      <c r="AL168" s="28"/>
      <c r="AM168" s="28"/>
      <c r="AN168" s="9"/>
      <c r="AO168" s="23" t="s">
        <v>621</v>
      </c>
      <c r="AP168" s="4" t="s">
        <v>285</v>
      </c>
      <c r="AQ168" s="4"/>
    </row>
    <row r="169">
      <c r="A169" s="28"/>
      <c r="B169" s="28"/>
      <c r="C169" s="11" t="str">
        <f>HYPERLINK("https://2.bp.blogspot.com/-uwGx9tLZqrk/WiDgZiLiszI/AAAAAAAABVM/oPncwX2vx9kM0tKMDALEWbZVQIRSVrxeQCLcBGAs/s1600/wizgard.jpg", "wizgard")</f>
        <v>wizgard</v>
      </c>
      <c r="D169" s="4" t="s">
        <v>622</v>
      </c>
      <c r="E169" s="5" t="s">
        <v>65</v>
      </c>
      <c r="F169" s="66"/>
      <c r="G169" s="28"/>
      <c r="H169" s="7"/>
      <c r="I169" s="23"/>
      <c r="J169" s="4"/>
      <c r="K169" s="39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7"/>
      <c r="AD169" s="28"/>
      <c r="AE169" s="23"/>
      <c r="AF169" s="66"/>
      <c r="AG169" s="66"/>
      <c r="AH169" s="68"/>
      <c r="AI169" s="66"/>
      <c r="AJ169" s="66"/>
      <c r="AK169" s="66"/>
      <c r="AL169" s="28"/>
      <c r="AM169" s="28"/>
      <c r="AN169" s="9"/>
      <c r="AO169" s="23" t="s">
        <v>623</v>
      </c>
      <c r="AP169" s="4"/>
      <c r="AQ169" s="4"/>
    </row>
    <row r="170">
      <c r="A170" s="28"/>
      <c r="B170" s="28"/>
      <c r="C170" s="11" t="str">
        <f>HYPERLINK("https://4.bp.blogspot.com/-vqLbPq68vxg/WiDgZ2zo3mI/AAAAAAAABVQ/2SQSmbfX-tMHAe7APxocwQFHMpO-Br8fQCLcBGAs/s1600/wizhold.jpg", "wizhold")</f>
        <v>wizhold</v>
      </c>
      <c r="D170" s="4"/>
      <c r="E170" s="5" t="s">
        <v>65</v>
      </c>
      <c r="F170" s="66"/>
      <c r="G170" s="28"/>
      <c r="H170" s="7"/>
      <c r="I170" s="23"/>
      <c r="J170" s="4"/>
      <c r="K170" s="7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39"/>
      <c r="AD170" s="28"/>
      <c r="AE170" s="23"/>
      <c r="AF170" s="66"/>
      <c r="AG170" s="66"/>
      <c r="AH170" s="66"/>
      <c r="AI170" s="66"/>
      <c r="AJ170" s="66"/>
      <c r="AK170" s="68"/>
      <c r="AL170" s="28"/>
      <c r="AM170" s="28"/>
      <c r="AN170" s="9"/>
      <c r="AO170" s="23" t="s">
        <v>624</v>
      </c>
      <c r="AP170" s="4" t="s">
        <v>174</v>
      </c>
      <c r="AQ170" s="4"/>
    </row>
    <row r="171">
      <c r="A171" s="28"/>
      <c r="B171" s="28"/>
      <c r="C171" s="11" t="str">
        <f>HYPERLINK("https://4.bp.blogspot.com/-aqDt0JlLRww/WiDga4LH2II/AAAAAAAABVY/EQld8B6L0m0ZMfNHjtqH0eDnG1MYpZ8JwCLcBGAs/s1600/wizyard.jpg", "wizyard")</f>
        <v>wizyard</v>
      </c>
      <c r="D171" s="4" t="s">
        <v>44</v>
      </c>
      <c r="E171" s="5" t="s">
        <v>65</v>
      </c>
      <c r="F171" s="68"/>
      <c r="G171" s="28"/>
      <c r="H171" s="39"/>
      <c r="I171" s="23"/>
      <c r="J171" s="4"/>
      <c r="K171" s="39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7"/>
      <c r="AD171" s="28"/>
      <c r="AE171" s="23"/>
      <c r="AF171" s="66"/>
      <c r="AG171" s="66"/>
      <c r="AH171" s="68"/>
      <c r="AI171" s="66"/>
      <c r="AJ171" s="66"/>
      <c r="AK171" s="68"/>
      <c r="AL171" s="28"/>
      <c r="AM171" s="28"/>
      <c r="AN171" s="9"/>
      <c r="AO171" s="23" t="s">
        <v>625</v>
      </c>
      <c r="AP171" s="4"/>
      <c r="AQ171" s="4"/>
    </row>
    <row r="172">
      <c r="A172" s="28"/>
      <c r="B172" s="28"/>
      <c r="C172" s="11" t="str">
        <f>HYPERLINK("https://4.bp.blogspot.com/-frR6ii7ZOd8/WiDgbQMcd-I/AAAAAAAABVc/2otK0SF_utsrsfGQacL1gTI77ocyH9pHgCLcBGAs/s1600/woodLib.jpg", "woodLib")</f>
        <v>woodLib</v>
      </c>
      <c r="D172" s="4"/>
      <c r="E172" s="5" t="s">
        <v>511</v>
      </c>
      <c r="F172" s="66"/>
      <c r="G172" s="28"/>
      <c r="H172" s="7"/>
      <c r="I172" s="23"/>
      <c r="J172" s="4"/>
      <c r="K172" s="39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7"/>
      <c r="AD172" s="28"/>
      <c r="AE172" s="23"/>
      <c r="AF172" s="66"/>
      <c r="AG172" s="66"/>
      <c r="AH172" s="66"/>
      <c r="AI172" s="66"/>
      <c r="AJ172" s="66"/>
      <c r="AK172" s="68"/>
      <c r="AL172" s="28"/>
      <c r="AM172" s="28"/>
      <c r="AN172" s="9"/>
      <c r="AO172" s="23" t="s">
        <v>626</v>
      </c>
      <c r="AP172" s="4"/>
      <c r="AQ172" s="4"/>
    </row>
    <row r="173">
      <c r="A173" s="28"/>
      <c r="B173" s="28"/>
      <c r="C173" s="11" t="str">
        <f>HYPERLINK("https://2.bp.blogspot.com/-TvVGCTMPhao/XAN-d40uENI/AAAAAAAABr4/YV2_fl5VKxUjjhsdLWmfdJYBxVEkwv9HgCLcBGAs/s1600/woody.jpg", "woody")</f>
        <v>woody</v>
      </c>
      <c r="D173" s="4"/>
      <c r="E173" s="5" t="s">
        <v>511</v>
      </c>
      <c r="F173" s="68"/>
      <c r="G173" s="28"/>
      <c r="H173" s="39"/>
      <c r="I173" s="23"/>
      <c r="J173" s="4"/>
      <c r="K173" s="39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7"/>
      <c r="AD173" s="28"/>
      <c r="AE173" s="23"/>
      <c r="AF173" s="66"/>
      <c r="AG173" s="66"/>
      <c r="AH173" s="66"/>
      <c r="AI173" s="66"/>
      <c r="AJ173" s="66"/>
      <c r="AK173" s="66"/>
      <c r="AL173" s="28"/>
      <c r="AM173" s="28"/>
      <c r="AN173" s="9"/>
      <c r="AO173" s="23" t="s">
        <v>627</v>
      </c>
      <c r="AP173" s="4" t="s">
        <v>628</v>
      </c>
      <c r="AQ173" s="4"/>
    </row>
    <row r="174">
      <c r="A174" s="28"/>
      <c r="B174" s="28"/>
      <c r="C174" s="11" t="str">
        <f>HYPERLINK("https://1.bp.blogspot.com/-c84kRsOXxwQ/WiDgfbO97oI/AAAAAAAABV4/fTBy__cLFy875HySSjiHHm7Sy0Yrj4E0ACLcBGAs/s1600/xo.jpg", "xo")</f>
        <v>xo</v>
      </c>
      <c r="D174" s="4" t="s">
        <v>44</v>
      </c>
      <c r="E174" s="43"/>
      <c r="F174" s="66"/>
      <c r="G174" s="28"/>
      <c r="H174" s="7"/>
      <c r="I174" s="23"/>
      <c r="J174" s="4"/>
      <c r="K174" s="7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39"/>
      <c r="AD174" s="28"/>
      <c r="AE174" s="23"/>
      <c r="AF174" s="66"/>
      <c r="AG174" s="66"/>
      <c r="AH174" s="66"/>
      <c r="AI174" s="66"/>
      <c r="AJ174" s="66"/>
      <c r="AK174" s="66"/>
      <c r="AL174" s="28"/>
      <c r="AM174" s="28"/>
      <c r="AN174" s="9"/>
      <c r="AO174" s="23" t="s">
        <v>629</v>
      </c>
      <c r="AP174" s="4" t="s">
        <v>628</v>
      </c>
      <c r="AQ174" s="4"/>
    </row>
    <row r="175">
      <c r="A175" s="28"/>
      <c r="B175" s="28"/>
      <c r="C175" s="11" t="str">
        <f>HYPERLINK("https://4.bp.blogspot.com/-tziahZ59SZQ/WiDggZcIiRI/AAAAAAAABV8/gjFSsTTOLlknvju_EVH6zHWV468GCiyWQCLcBGAs/s1600/yonder.jpg", "yonder")</f>
        <v>yonder</v>
      </c>
      <c r="D175" s="13"/>
      <c r="E175" s="43"/>
      <c r="F175" s="66"/>
      <c r="G175" s="28"/>
      <c r="H175" s="7"/>
      <c r="I175" s="23"/>
      <c r="J175" s="4"/>
      <c r="K175" s="7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39"/>
      <c r="AD175" s="28"/>
      <c r="AE175" s="23"/>
      <c r="AF175" s="66"/>
      <c r="AG175" s="66"/>
      <c r="AH175" s="68"/>
      <c r="AI175" s="66"/>
      <c r="AJ175" s="66"/>
      <c r="AK175" s="66"/>
      <c r="AL175" s="28"/>
      <c r="AM175" s="28"/>
      <c r="AN175" s="9"/>
      <c r="AO175" s="23" t="s">
        <v>630</v>
      </c>
      <c r="AP175" s="4" t="s">
        <v>628</v>
      </c>
      <c r="AQ175" s="4"/>
    </row>
    <row r="176">
      <c r="A176" s="28"/>
      <c r="B176" s="28"/>
      <c r="C176" s="11" t="str">
        <f>HYPERLINK("https://3.bp.blogspot.com/-TMStFe36Nsg/WiDggv0flMI/AAAAAAAABWE/0s7GKyF5XFksvHvfWR_ooF7dkB5POM9JQCLcBGAs/s1600/znmap.jpg", "znmap")</f>
        <v>znmap</v>
      </c>
      <c r="D176" s="13" t="s">
        <v>314</v>
      </c>
      <c r="E176" s="5" t="s">
        <v>240</v>
      </c>
      <c r="F176" s="66"/>
      <c r="G176" s="28"/>
      <c r="H176" s="7"/>
      <c r="I176" s="23"/>
      <c r="J176" s="4"/>
      <c r="K176" s="7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7"/>
      <c r="AD176" s="28"/>
      <c r="AE176" s="23"/>
      <c r="AF176" s="66"/>
      <c r="AG176" s="66"/>
      <c r="AH176" s="68"/>
      <c r="AI176" s="66"/>
      <c r="AJ176" s="66"/>
      <c r="AK176" s="68"/>
      <c r="AL176" s="28"/>
      <c r="AM176" s="28"/>
      <c r="AN176" s="9"/>
      <c r="AO176" s="23" t="s">
        <v>631</v>
      </c>
      <c r="AP176" s="4" t="s">
        <v>534</v>
      </c>
      <c r="AQ176" s="4"/>
    </row>
    <row r="177">
      <c r="A177" s="28"/>
      <c r="B177" s="28"/>
      <c r="C177" s="23"/>
      <c r="D177" s="13"/>
      <c r="E177" s="5"/>
      <c r="F177" s="68"/>
      <c r="G177" s="28"/>
      <c r="H177" s="39"/>
      <c r="I177" s="23"/>
      <c r="J177" s="4"/>
      <c r="K177" s="39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39"/>
      <c r="AD177" s="28"/>
      <c r="AE177" s="23"/>
      <c r="AF177" s="66"/>
      <c r="AG177" s="66"/>
      <c r="AH177" s="66"/>
      <c r="AI177" s="66"/>
      <c r="AJ177" s="66"/>
      <c r="AK177" s="66"/>
      <c r="AL177" s="28"/>
      <c r="AM177" s="28"/>
      <c r="AN177" s="9"/>
      <c r="AO177" s="23" t="s">
        <v>632</v>
      </c>
      <c r="AP177" s="4" t="s">
        <v>633</v>
      </c>
      <c r="AQ177" s="4"/>
    </row>
    <row r="178">
      <c r="A178" s="28"/>
      <c r="B178" s="28"/>
      <c r="C178" s="23"/>
      <c r="D178" s="13"/>
      <c r="E178" s="39"/>
      <c r="F178" s="68"/>
      <c r="G178" s="28"/>
      <c r="H178" s="39"/>
      <c r="I178" s="23"/>
      <c r="J178" s="4"/>
      <c r="K178" s="7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7"/>
      <c r="AD178" s="28"/>
      <c r="AE178" s="23"/>
      <c r="AF178" s="66"/>
      <c r="AG178" s="66"/>
      <c r="AH178" s="68"/>
      <c r="AI178" s="66"/>
      <c r="AJ178" s="66"/>
      <c r="AK178" s="68"/>
      <c r="AL178" s="28"/>
      <c r="AM178" s="28"/>
      <c r="AN178" s="9"/>
      <c r="AO178" s="23" t="s">
        <v>634</v>
      </c>
      <c r="AP178" s="4" t="s">
        <v>635</v>
      </c>
      <c r="AQ178" s="13"/>
    </row>
    <row r="179">
      <c r="A179" s="28"/>
      <c r="B179" s="28"/>
      <c r="C179" s="23"/>
      <c r="D179" s="4"/>
      <c r="E179" s="7"/>
      <c r="F179" s="66"/>
      <c r="G179" s="28"/>
      <c r="H179" s="7"/>
      <c r="I179" s="23"/>
      <c r="J179" s="4"/>
      <c r="K179" s="39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39"/>
      <c r="AD179" s="28"/>
      <c r="AE179" s="23"/>
      <c r="AF179" s="66"/>
      <c r="AG179" s="66"/>
      <c r="AH179" s="66"/>
      <c r="AI179" s="66"/>
      <c r="AJ179" s="66"/>
      <c r="AK179" s="66"/>
      <c r="AL179" s="28"/>
      <c r="AM179" s="28"/>
      <c r="AN179" s="9"/>
      <c r="AO179" s="23" t="s">
        <v>636</v>
      </c>
      <c r="AP179" s="4" t="s">
        <v>51</v>
      </c>
      <c r="AQ179" s="4"/>
    </row>
    <row r="180">
      <c r="A180" s="28"/>
      <c r="B180" s="28"/>
      <c r="C180" s="23"/>
      <c r="D180" s="13"/>
      <c r="E180" s="7"/>
      <c r="F180" s="68"/>
      <c r="G180" s="28"/>
      <c r="H180" s="39"/>
      <c r="I180" s="23"/>
      <c r="J180" s="4"/>
      <c r="K180" s="7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39"/>
      <c r="AD180" s="28"/>
      <c r="AE180" s="23"/>
      <c r="AF180" s="66"/>
      <c r="AG180" s="66"/>
      <c r="AH180" s="68"/>
      <c r="AI180" s="66"/>
      <c r="AJ180" s="66"/>
      <c r="AK180" s="66"/>
      <c r="AL180" s="28"/>
      <c r="AM180" s="28"/>
      <c r="AN180" s="9"/>
      <c r="AO180" s="23" t="s">
        <v>637</v>
      </c>
      <c r="AP180" s="4" t="s">
        <v>638</v>
      </c>
      <c r="AQ180" s="4"/>
    </row>
    <row r="181">
      <c r="A181" s="28"/>
      <c r="B181" s="28"/>
      <c r="C181" s="23"/>
      <c r="D181" s="4"/>
      <c r="E181" s="7"/>
      <c r="F181" s="66"/>
      <c r="G181" s="28"/>
      <c r="H181" s="7"/>
      <c r="I181" s="23"/>
      <c r="J181" s="4"/>
      <c r="K181" s="7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7"/>
      <c r="AD181" s="28"/>
      <c r="AE181" s="23"/>
      <c r="AF181" s="66"/>
      <c r="AG181" s="66"/>
      <c r="AH181" s="68"/>
      <c r="AI181" s="66"/>
      <c r="AJ181" s="66"/>
      <c r="AK181" s="66"/>
      <c r="AL181" s="28"/>
      <c r="AM181" s="28"/>
      <c r="AN181" s="9"/>
      <c r="AO181" s="23" t="s">
        <v>639</v>
      </c>
      <c r="AP181" s="4"/>
      <c r="AQ181" s="4"/>
    </row>
    <row r="182">
      <c r="A182" s="28"/>
      <c r="B182" s="28"/>
      <c r="C182" s="23"/>
      <c r="D182" s="4"/>
      <c r="E182" s="39"/>
      <c r="F182" s="68"/>
      <c r="G182" s="28"/>
      <c r="H182" s="39"/>
      <c r="I182" s="23"/>
      <c r="J182" s="4"/>
      <c r="K182" s="7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39"/>
      <c r="AD182" s="28"/>
      <c r="AE182" s="23"/>
      <c r="AF182" s="66"/>
      <c r="AG182" s="66"/>
      <c r="AH182" s="66"/>
      <c r="AI182" s="66"/>
      <c r="AJ182" s="66"/>
      <c r="AK182" s="68"/>
      <c r="AL182" s="28"/>
      <c r="AM182" s="28"/>
      <c r="AN182" s="9"/>
      <c r="AO182" s="23" t="s">
        <v>640</v>
      </c>
      <c r="AP182" s="4"/>
      <c r="AQ182" s="4"/>
    </row>
    <row r="183">
      <c r="A183" s="28"/>
      <c r="B183" s="28"/>
      <c r="C183" s="23"/>
      <c r="D183" s="4"/>
      <c r="E183" s="7"/>
      <c r="F183" s="68"/>
      <c r="G183" s="28"/>
      <c r="H183" s="39"/>
      <c r="I183" s="23"/>
      <c r="J183" s="13"/>
      <c r="K183" s="39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39"/>
      <c r="AD183" s="28"/>
      <c r="AE183" s="23"/>
      <c r="AF183" s="66"/>
      <c r="AG183" s="66"/>
      <c r="AH183" s="68"/>
      <c r="AI183" s="66"/>
      <c r="AJ183" s="66"/>
      <c r="AK183" s="68"/>
      <c r="AL183" s="28"/>
      <c r="AM183" s="28"/>
      <c r="AN183" s="9"/>
      <c r="AO183" s="23" t="s">
        <v>641</v>
      </c>
      <c r="AP183" s="4" t="s">
        <v>51</v>
      </c>
      <c r="AQ183" s="4"/>
    </row>
    <row r="184">
      <c r="A184" s="28"/>
      <c r="B184" s="28"/>
      <c r="C184" s="23"/>
      <c r="D184" s="4"/>
      <c r="E184" s="39"/>
      <c r="F184" s="66"/>
      <c r="G184" s="28"/>
      <c r="H184" s="7"/>
      <c r="I184" s="23"/>
      <c r="J184" s="13"/>
      <c r="K184" s="39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7"/>
      <c r="AD184" s="28"/>
      <c r="AE184" s="23"/>
      <c r="AF184" s="66"/>
      <c r="AG184" s="66"/>
      <c r="AH184" s="68"/>
      <c r="AI184" s="66"/>
      <c r="AJ184" s="66"/>
      <c r="AK184" s="66"/>
      <c r="AL184" s="28"/>
      <c r="AM184" s="28"/>
      <c r="AN184" s="9"/>
      <c r="AO184" s="23" t="s">
        <v>642</v>
      </c>
      <c r="AP184" s="4" t="s">
        <v>643</v>
      </c>
      <c r="AQ184" s="4"/>
    </row>
    <row r="185">
      <c r="A185" s="28"/>
      <c r="B185" s="28"/>
      <c r="C185" s="23"/>
      <c r="D185" s="66"/>
      <c r="E185" s="7"/>
      <c r="F185" s="68"/>
      <c r="G185" s="28"/>
      <c r="H185" s="39"/>
      <c r="I185" s="28"/>
      <c r="J185" s="28"/>
      <c r="K185" s="7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39"/>
      <c r="AD185" s="28"/>
      <c r="AE185" s="23"/>
      <c r="AF185" s="66"/>
      <c r="AG185" s="66"/>
      <c r="AH185" s="66"/>
      <c r="AI185" s="66"/>
      <c r="AJ185" s="66"/>
      <c r="AK185" s="68"/>
      <c r="AL185" s="28"/>
      <c r="AM185" s="28"/>
      <c r="AN185" s="9"/>
      <c r="AO185" s="23" t="s">
        <v>644</v>
      </c>
      <c r="AP185" s="4"/>
      <c r="AQ185" s="4"/>
    </row>
    <row r="186">
      <c r="A186" s="28"/>
      <c r="B186" s="28"/>
      <c r="C186" s="23"/>
      <c r="D186" s="66"/>
      <c r="E186" s="7"/>
      <c r="F186" s="68"/>
      <c r="G186" s="28"/>
      <c r="H186" s="39"/>
      <c r="I186" s="28"/>
      <c r="J186" s="28"/>
      <c r="K186" s="39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7"/>
      <c r="AD186" s="28"/>
      <c r="AE186" s="23"/>
      <c r="AF186" s="66"/>
      <c r="AG186" s="66"/>
      <c r="AH186" s="68"/>
      <c r="AI186" s="66"/>
      <c r="AJ186" s="66"/>
      <c r="AK186" s="66"/>
      <c r="AL186" s="28"/>
      <c r="AM186" s="28"/>
      <c r="AN186" s="9"/>
      <c r="AO186" s="23" t="s">
        <v>645</v>
      </c>
      <c r="AP186" s="4" t="s">
        <v>174</v>
      </c>
      <c r="AQ186" s="4"/>
    </row>
    <row r="187">
      <c r="A187" s="28"/>
      <c r="B187" s="28"/>
      <c r="C187" s="23"/>
      <c r="D187" s="66"/>
      <c r="E187" s="7"/>
      <c r="F187" s="66"/>
      <c r="G187" s="28"/>
      <c r="H187" s="7"/>
      <c r="I187" s="28"/>
      <c r="J187" s="28"/>
      <c r="K187" s="7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39"/>
      <c r="AD187" s="28"/>
      <c r="AE187" s="23"/>
      <c r="AF187" s="66"/>
      <c r="AG187" s="66"/>
      <c r="AH187" s="66"/>
      <c r="AI187" s="66"/>
      <c r="AJ187" s="66"/>
      <c r="AK187" s="68"/>
      <c r="AL187" s="28"/>
      <c r="AM187" s="28"/>
      <c r="AN187" s="9"/>
      <c r="AO187" s="23" t="s">
        <v>646</v>
      </c>
      <c r="AP187" s="13"/>
      <c r="AQ187" s="4"/>
    </row>
    <row r="188">
      <c r="A188" s="28"/>
      <c r="B188" s="28"/>
      <c r="C188" s="23"/>
      <c r="D188" s="66"/>
      <c r="E188" s="39"/>
      <c r="F188" s="68"/>
      <c r="G188" s="28"/>
      <c r="H188" s="39"/>
      <c r="I188" s="28"/>
      <c r="J188" s="28"/>
      <c r="K188" s="39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39"/>
      <c r="AD188" s="28"/>
      <c r="AE188" s="23"/>
      <c r="AF188" s="66"/>
      <c r="AG188" s="66"/>
      <c r="AH188" s="68"/>
      <c r="AI188" s="66"/>
      <c r="AJ188" s="66"/>
      <c r="AK188" s="68"/>
      <c r="AL188" s="28"/>
      <c r="AM188" s="28"/>
      <c r="AN188" s="9"/>
      <c r="AO188" s="23" t="s">
        <v>647</v>
      </c>
      <c r="AP188" s="4"/>
      <c r="AQ188" s="4"/>
    </row>
    <row r="189">
      <c r="A189" s="28"/>
      <c r="B189" s="28"/>
      <c r="C189" s="23"/>
      <c r="D189" s="66"/>
      <c r="E189" s="39"/>
      <c r="F189" s="66"/>
      <c r="G189" s="28"/>
      <c r="H189" s="7"/>
      <c r="I189" s="28"/>
      <c r="J189" s="28"/>
      <c r="K189" s="39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39"/>
      <c r="AD189" s="28"/>
      <c r="AE189" s="23"/>
      <c r="AF189" s="66"/>
      <c r="AG189" s="66"/>
      <c r="AH189" s="68"/>
      <c r="AI189" s="66"/>
      <c r="AJ189" s="66"/>
      <c r="AK189" s="66"/>
      <c r="AL189" s="28"/>
      <c r="AM189" s="28"/>
      <c r="AN189" s="9"/>
      <c r="AO189" s="23" t="s">
        <v>648</v>
      </c>
      <c r="AP189" s="4"/>
      <c r="AQ189" s="4"/>
    </row>
    <row r="190">
      <c r="A190" s="28"/>
      <c r="B190" s="28"/>
      <c r="C190" s="23"/>
      <c r="D190" s="66"/>
      <c r="E190" s="7"/>
      <c r="F190" s="68"/>
      <c r="G190" s="28"/>
      <c r="H190" s="39"/>
      <c r="I190" s="28"/>
      <c r="J190" s="28"/>
      <c r="K190" s="7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39"/>
      <c r="AD190" s="28"/>
      <c r="AE190" s="23"/>
      <c r="AF190" s="66"/>
      <c r="AG190" s="66"/>
      <c r="AH190" s="68"/>
      <c r="AI190" s="66"/>
      <c r="AJ190" s="66"/>
      <c r="AK190" s="68"/>
      <c r="AL190" s="28"/>
      <c r="AM190" s="28"/>
      <c r="AN190" s="9"/>
      <c r="AO190" s="23" t="s">
        <v>649</v>
      </c>
      <c r="AP190" s="4"/>
      <c r="AQ190" s="4"/>
    </row>
    <row r="191">
      <c r="A191" s="28"/>
      <c r="B191" s="28"/>
      <c r="C191" s="23"/>
      <c r="D191" s="66"/>
      <c r="E191" s="39"/>
      <c r="F191" s="68"/>
      <c r="G191" s="28"/>
      <c r="H191" s="39"/>
      <c r="I191" s="28"/>
      <c r="J191" s="28"/>
      <c r="K191" s="39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39"/>
      <c r="AD191" s="28"/>
      <c r="AE191" s="23"/>
      <c r="AF191" s="66"/>
      <c r="AG191" s="66"/>
      <c r="AH191" s="68"/>
      <c r="AI191" s="66"/>
      <c r="AJ191" s="66"/>
      <c r="AK191" s="68"/>
      <c r="AL191" s="28"/>
      <c r="AM191" s="28"/>
      <c r="AN191" s="9"/>
      <c r="AO191" s="23" t="s">
        <v>650</v>
      </c>
      <c r="AP191" s="4"/>
      <c r="AQ191" s="4"/>
    </row>
    <row r="192">
      <c r="A192" s="28"/>
      <c r="B192" s="28"/>
      <c r="C192" s="23"/>
      <c r="D192" s="66"/>
      <c r="E192" s="7"/>
      <c r="F192" s="68"/>
      <c r="G192" s="28"/>
      <c r="H192" s="39"/>
      <c r="I192" s="28"/>
      <c r="J192" s="28"/>
      <c r="K192" s="39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7"/>
      <c r="AD192" s="28"/>
      <c r="AE192" s="23"/>
      <c r="AF192" s="66"/>
      <c r="AG192" s="66"/>
      <c r="AH192" s="68"/>
      <c r="AI192" s="66"/>
      <c r="AJ192" s="66"/>
      <c r="AK192" s="66"/>
      <c r="AL192" s="28"/>
      <c r="AM192" s="28"/>
      <c r="AN192" s="9"/>
      <c r="AO192" s="23" t="s">
        <v>651</v>
      </c>
      <c r="AP192" s="4"/>
      <c r="AQ192" s="4"/>
    </row>
    <row r="193">
      <c r="A193" s="28"/>
      <c r="B193" s="28"/>
      <c r="C193" s="23"/>
      <c r="D193" s="66"/>
      <c r="E193" s="39"/>
      <c r="F193" s="68"/>
      <c r="G193" s="28"/>
      <c r="H193" s="39"/>
      <c r="I193" s="28"/>
      <c r="J193" s="28"/>
      <c r="K193" s="7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7"/>
      <c r="AD193" s="28"/>
      <c r="AE193" s="23"/>
      <c r="AF193" s="66"/>
      <c r="AG193" s="66"/>
      <c r="AH193" s="66"/>
      <c r="AI193" s="66"/>
      <c r="AJ193" s="66"/>
      <c r="AK193" s="68"/>
      <c r="AL193" s="28"/>
      <c r="AM193" s="28"/>
      <c r="AN193" s="28"/>
      <c r="AO193" s="23" t="s">
        <v>652</v>
      </c>
      <c r="AP193" s="4"/>
      <c r="AQ193" s="4"/>
    </row>
    <row r="194">
      <c r="A194" s="28"/>
      <c r="B194" s="28"/>
      <c r="C194" s="23"/>
      <c r="D194" s="66"/>
      <c r="E194" s="39"/>
      <c r="F194" s="68"/>
      <c r="G194" s="28"/>
      <c r="H194" s="39"/>
      <c r="I194" s="28"/>
      <c r="J194" s="28"/>
      <c r="K194" s="39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7"/>
      <c r="AD194" s="28"/>
      <c r="AE194" s="23"/>
      <c r="AF194" s="66"/>
      <c r="AG194" s="66"/>
      <c r="AH194" s="66"/>
      <c r="AI194" s="66"/>
      <c r="AJ194" s="66"/>
      <c r="AK194" s="66"/>
      <c r="AL194" s="28"/>
      <c r="AM194" s="28"/>
      <c r="AN194" s="28"/>
      <c r="AO194" s="23" t="s">
        <v>653</v>
      </c>
      <c r="AP194" s="4" t="s">
        <v>174</v>
      </c>
      <c r="AQ194" s="4"/>
    </row>
    <row r="195">
      <c r="A195" s="28"/>
      <c r="B195" s="28"/>
      <c r="C195" s="23"/>
      <c r="D195" s="66"/>
      <c r="E195" s="7"/>
      <c r="F195" s="66"/>
      <c r="G195" s="28"/>
      <c r="H195" s="7"/>
      <c r="I195" s="28"/>
      <c r="J195" s="28"/>
      <c r="K195" s="7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7"/>
      <c r="AD195" s="28"/>
      <c r="AE195" s="23"/>
      <c r="AF195" s="66"/>
      <c r="AG195" s="66"/>
      <c r="AH195" s="66"/>
      <c r="AI195" s="66"/>
      <c r="AJ195" s="66"/>
      <c r="AK195" s="68"/>
      <c r="AL195" s="28"/>
      <c r="AM195" s="28"/>
      <c r="AN195" s="28"/>
      <c r="AO195" s="23" t="s">
        <v>654</v>
      </c>
      <c r="AP195" s="4" t="s">
        <v>51</v>
      </c>
      <c r="AQ195" s="4"/>
    </row>
    <row r="196">
      <c r="A196" s="28"/>
      <c r="B196" s="28"/>
      <c r="C196" s="23"/>
      <c r="D196" s="66"/>
      <c r="E196" s="39"/>
      <c r="F196" s="66"/>
      <c r="G196" s="28"/>
      <c r="H196" s="7"/>
      <c r="I196" s="28"/>
      <c r="J196" s="28"/>
      <c r="K196" s="39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7"/>
      <c r="AD196" s="28"/>
      <c r="AE196" s="23"/>
      <c r="AF196" s="66"/>
      <c r="AG196" s="66"/>
      <c r="AH196" s="66"/>
      <c r="AI196" s="66"/>
      <c r="AJ196" s="66"/>
      <c r="AK196" s="68"/>
      <c r="AL196" s="28"/>
      <c r="AM196" s="28"/>
      <c r="AN196" s="28"/>
      <c r="AO196" s="23" t="s">
        <v>655</v>
      </c>
      <c r="AP196" s="4"/>
      <c r="AQ196" s="4"/>
    </row>
    <row r="197">
      <c r="A197" s="28"/>
      <c r="B197" s="28"/>
      <c r="C197" s="23"/>
      <c r="D197" s="66"/>
      <c r="E197" s="39"/>
      <c r="F197" s="66"/>
      <c r="G197" s="28"/>
      <c r="H197" s="7"/>
      <c r="I197" s="28"/>
      <c r="J197" s="28"/>
      <c r="K197" s="39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7"/>
      <c r="AD197" s="28"/>
      <c r="AE197" s="23"/>
      <c r="AF197" s="66"/>
      <c r="AG197" s="66"/>
      <c r="AH197" s="66"/>
      <c r="AI197" s="66"/>
      <c r="AJ197" s="66"/>
      <c r="AK197" s="68"/>
      <c r="AL197" s="28"/>
      <c r="AM197" s="28"/>
      <c r="AN197" s="28"/>
      <c r="AO197" s="23" t="s">
        <v>656</v>
      </c>
      <c r="AP197" s="4" t="s">
        <v>657</v>
      </c>
      <c r="AQ197" s="4"/>
    </row>
    <row r="198">
      <c r="A198" s="28"/>
      <c r="B198" s="28"/>
      <c r="C198" s="23"/>
      <c r="D198" s="66"/>
      <c r="E198" s="7"/>
      <c r="F198" s="66"/>
      <c r="G198" s="28"/>
      <c r="H198" s="7"/>
      <c r="I198" s="28"/>
      <c r="J198" s="28"/>
      <c r="K198" s="39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39"/>
      <c r="AD198" s="28"/>
      <c r="AE198" s="23"/>
      <c r="AF198" s="66"/>
      <c r="AG198" s="66"/>
      <c r="AH198" s="66"/>
      <c r="AI198" s="66"/>
      <c r="AJ198" s="66"/>
      <c r="AK198" s="68"/>
      <c r="AL198" s="28"/>
      <c r="AM198" s="28"/>
      <c r="AN198" s="28"/>
      <c r="AO198" s="23" t="s">
        <v>658</v>
      </c>
      <c r="AP198" s="4"/>
      <c r="AQ198" s="4"/>
    </row>
    <row r="199">
      <c r="A199" s="28"/>
      <c r="B199" s="28"/>
      <c r="C199" s="23"/>
      <c r="D199" s="66"/>
      <c r="E199" s="39"/>
      <c r="F199" s="66"/>
      <c r="G199" s="28"/>
      <c r="H199" s="7"/>
      <c r="I199" s="28"/>
      <c r="J199" s="28"/>
      <c r="K199" s="39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39"/>
      <c r="AD199" s="28"/>
      <c r="AE199" s="23"/>
      <c r="AF199" s="66"/>
      <c r="AG199" s="66"/>
      <c r="AH199" s="68"/>
      <c r="AI199" s="66"/>
      <c r="AJ199" s="66"/>
      <c r="AK199" s="68"/>
      <c r="AL199" s="28"/>
      <c r="AM199" s="28"/>
      <c r="AN199" s="28"/>
      <c r="AO199" s="23" t="s">
        <v>659</v>
      </c>
      <c r="AP199" s="4" t="s">
        <v>174</v>
      </c>
      <c r="AQ199" s="4"/>
    </row>
    <row r="200">
      <c r="A200" s="28"/>
      <c r="B200" s="28"/>
      <c r="C200" s="23"/>
      <c r="D200" s="66"/>
      <c r="E200" s="7"/>
      <c r="F200" s="66"/>
      <c r="G200" s="28"/>
      <c r="H200" s="7"/>
      <c r="I200" s="28"/>
      <c r="J200" s="28"/>
      <c r="K200" s="39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3"/>
      <c r="AF200" s="66"/>
      <c r="AG200" s="66"/>
      <c r="AH200" s="68"/>
      <c r="AI200" s="66"/>
      <c r="AJ200" s="66"/>
      <c r="AK200" s="66"/>
      <c r="AL200" s="28"/>
      <c r="AM200" s="28"/>
      <c r="AN200" s="28"/>
      <c r="AO200" s="23" t="s">
        <v>660</v>
      </c>
      <c r="AP200" s="4" t="s">
        <v>174</v>
      </c>
      <c r="AQ200" s="4"/>
    </row>
    <row r="201">
      <c r="A201" s="28"/>
      <c r="B201" s="28"/>
      <c r="C201" s="23"/>
      <c r="D201" s="66"/>
      <c r="E201" s="39"/>
      <c r="F201" s="68"/>
      <c r="G201" s="28"/>
      <c r="H201" s="39"/>
      <c r="I201" s="28"/>
      <c r="J201" s="28"/>
      <c r="K201" s="7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3"/>
      <c r="AF201" s="66"/>
      <c r="AG201" s="66"/>
      <c r="AH201" s="66"/>
      <c r="AI201" s="66"/>
      <c r="AJ201" s="66"/>
      <c r="AK201" s="66"/>
      <c r="AL201" s="28"/>
      <c r="AM201" s="28"/>
      <c r="AN201" s="28"/>
      <c r="AO201" s="23" t="s">
        <v>661</v>
      </c>
      <c r="AP201" s="4" t="s">
        <v>174</v>
      </c>
      <c r="AQ201" s="4"/>
    </row>
    <row r="202">
      <c r="A202" s="28"/>
      <c r="B202" s="28"/>
      <c r="C202" s="23"/>
      <c r="D202" s="66"/>
      <c r="E202" s="39"/>
      <c r="F202" s="68"/>
      <c r="G202" s="28"/>
      <c r="H202" s="39"/>
      <c r="I202" s="28"/>
      <c r="J202" s="28"/>
      <c r="K202" s="7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3"/>
      <c r="AF202" s="66"/>
      <c r="AG202" s="66"/>
      <c r="AH202" s="66"/>
      <c r="AI202" s="66"/>
      <c r="AJ202" s="66"/>
      <c r="AK202" s="66"/>
      <c r="AL202" s="28"/>
      <c r="AM202" s="28"/>
      <c r="AN202" s="28"/>
      <c r="AO202" s="23" t="s">
        <v>662</v>
      </c>
      <c r="AP202" s="4" t="s">
        <v>663</v>
      </c>
      <c r="AQ202" s="4"/>
    </row>
    <row r="203">
      <c r="A203" s="28"/>
      <c r="B203" s="28"/>
      <c r="C203" s="23"/>
      <c r="D203" s="66"/>
      <c r="E203" s="39"/>
      <c r="F203" s="66"/>
      <c r="G203" s="28"/>
      <c r="H203" s="28"/>
      <c r="I203" s="28"/>
      <c r="J203" s="28"/>
      <c r="K203" s="7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3"/>
      <c r="AF203" s="66"/>
      <c r="AG203" s="66"/>
      <c r="AH203" s="66"/>
      <c r="AI203" s="66"/>
      <c r="AJ203" s="66"/>
      <c r="AK203" s="66"/>
      <c r="AL203" s="28"/>
      <c r="AM203" s="28"/>
      <c r="AN203" s="28"/>
      <c r="AO203" s="23" t="s">
        <v>664</v>
      </c>
      <c r="AP203" s="4" t="s">
        <v>285</v>
      </c>
      <c r="AQ203" s="4"/>
    </row>
    <row r="204">
      <c r="A204" s="28"/>
      <c r="B204" s="28"/>
      <c r="C204" s="23"/>
      <c r="D204" s="66"/>
      <c r="E204" s="39"/>
      <c r="F204" s="66"/>
      <c r="G204" s="28"/>
      <c r="H204" s="28"/>
      <c r="I204" s="28"/>
      <c r="J204" s="28"/>
      <c r="K204" s="7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3"/>
      <c r="AF204" s="66"/>
      <c r="AG204" s="66"/>
      <c r="AH204" s="66"/>
      <c r="AI204" s="66"/>
      <c r="AJ204" s="66"/>
      <c r="AK204" s="66"/>
      <c r="AL204" s="28"/>
      <c r="AM204" s="28"/>
      <c r="AN204" s="28"/>
      <c r="AO204" s="23" t="s">
        <v>665</v>
      </c>
      <c r="AP204" s="4" t="s">
        <v>666</v>
      </c>
      <c r="AQ204" s="4"/>
    </row>
    <row r="205">
      <c r="A205" s="28"/>
      <c r="B205" s="28"/>
      <c r="C205" s="23"/>
      <c r="D205" s="66"/>
      <c r="E205" s="39"/>
      <c r="F205" s="66"/>
      <c r="G205" s="28"/>
      <c r="H205" s="28"/>
      <c r="I205" s="28"/>
      <c r="J205" s="28"/>
      <c r="K205" s="7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3"/>
      <c r="AF205" s="66"/>
      <c r="AG205" s="66"/>
      <c r="AH205" s="68"/>
      <c r="AI205" s="66"/>
      <c r="AJ205" s="66"/>
      <c r="AK205" s="66"/>
      <c r="AL205" s="28"/>
      <c r="AM205" s="28"/>
      <c r="AN205" s="28"/>
      <c r="AO205" s="23" t="s">
        <v>667</v>
      </c>
      <c r="AP205" s="4" t="s">
        <v>668</v>
      </c>
      <c r="AQ205" s="13"/>
    </row>
    <row r="206">
      <c r="A206" s="28"/>
      <c r="B206" s="28"/>
      <c r="C206" s="23"/>
      <c r="D206" s="66"/>
      <c r="E206" s="7"/>
      <c r="F206" s="66"/>
      <c r="G206" s="28"/>
      <c r="H206" s="28"/>
      <c r="I206" s="28"/>
      <c r="J206" s="28"/>
      <c r="K206" s="7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3"/>
      <c r="AF206" s="66"/>
      <c r="AG206" s="66"/>
      <c r="AH206" s="66"/>
      <c r="AI206" s="66"/>
      <c r="AJ206" s="66"/>
      <c r="AK206" s="68"/>
      <c r="AL206" s="28"/>
      <c r="AM206" s="28"/>
      <c r="AN206" s="28"/>
      <c r="AO206" s="23" t="s">
        <v>669</v>
      </c>
      <c r="AP206" s="4" t="s">
        <v>670</v>
      </c>
      <c r="AQ206" s="4"/>
    </row>
    <row r="207">
      <c r="A207" s="28"/>
      <c r="B207" s="28"/>
      <c r="C207" s="23"/>
      <c r="D207" s="66"/>
      <c r="E207" s="7"/>
      <c r="F207" s="68"/>
      <c r="G207" s="28"/>
      <c r="H207" s="28"/>
      <c r="I207" s="28"/>
      <c r="J207" s="28"/>
      <c r="K207" s="39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3"/>
      <c r="AF207" s="66"/>
      <c r="AG207" s="66"/>
      <c r="AH207" s="66"/>
      <c r="AI207" s="66"/>
      <c r="AJ207" s="66"/>
      <c r="AK207" s="68"/>
      <c r="AL207" s="28"/>
      <c r="AM207" s="28"/>
      <c r="AN207" s="28"/>
      <c r="AO207" s="23" t="s">
        <v>671</v>
      </c>
      <c r="AP207" s="4"/>
      <c r="AQ207" s="4"/>
    </row>
    <row r="208">
      <c r="A208" s="28"/>
      <c r="B208" s="28"/>
      <c r="C208" s="23"/>
      <c r="D208" s="66"/>
      <c r="E208" s="7"/>
      <c r="F208" s="66"/>
      <c r="G208" s="28"/>
      <c r="H208" s="28"/>
      <c r="I208" s="28"/>
      <c r="J208" s="28"/>
      <c r="K208" s="39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3"/>
      <c r="AF208" s="66"/>
      <c r="AG208" s="66"/>
      <c r="AH208" s="66"/>
      <c r="AI208" s="66"/>
      <c r="AJ208" s="66"/>
      <c r="AK208" s="66"/>
      <c r="AL208" s="28"/>
      <c r="AM208" s="28"/>
      <c r="AN208" s="28"/>
      <c r="AO208" s="23" t="s">
        <v>672</v>
      </c>
      <c r="AP208" s="4" t="s">
        <v>51</v>
      </c>
      <c r="AQ208" s="4"/>
    </row>
    <row r="209">
      <c r="A209" s="28"/>
      <c r="B209" s="28"/>
      <c r="C209" s="23"/>
      <c r="D209" s="66"/>
      <c r="E209" s="7"/>
      <c r="F209" s="66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3"/>
      <c r="AF209" s="66"/>
      <c r="AG209" s="66"/>
      <c r="AH209" s="66"/>
      <c r="AI209" s="66"/>
      <c r="AJ209" s="66"/>
      <c r="AK209" s="66"/>
      <c r="AL209" s="28"/>
      <c r="AM209" s="28"/>
      <c r="AN209" s="28"/>
      <c r="AO209" s="23" t="s">
        <v>673</v>
      </c>
      <c r="AP209" s="4" t="s">
        <v>51</v>
      </c>
      <c r="AQ209" s="4"/>
    </row>
    <row r="210">
      <c r="A210" s="28"/>
      <c r="B210" s="28"/>
      <c r="C210" s="23"/>
      <c r="D210" s="66"/>
      <c r="E210" s="7"/>
      <c r="F210" s="66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3"/>
      <c r="AF210" s="66"/>
      <c r="AG210" s="66"/>
      <c r="AH210" s="66"/>
      <c r="AI210" s="66"/>
      <c r="AJ210" s="66"/>
      <c r="AK210" s="66"/>
      <c r="AL210" s="28"/>
      <c r="AM210" s="28"/>
      <c r="AN210" s="28"/>
      <c r="AO210" s="23" t="s">
        <v>674</v>
      </c>
      <c r="AP210" s="4" t="s">
        <v>675</v>
      </c>
      <c r="AQ210" s="4"/>
    </row>
    <row r="211">
      <c r="A211" s="28"/>
      <c r="B211" s="28"/>
      <c r="C211" s="23"/>
      <c r="D211" s="66"/>
      <c r="E211" s="7"/>
      <c r="F211" s="66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3"/>
      <c r="AF211" s="66"/>
      <c r="AG211" s="66"/>
      <c r="AH211" s="66"/>
      <c r="AI211" s="66"/>
      <c r="AJ211" s="66"/>
      <c r="AK211" s="66"/>
      <c r="AL211" s="28"/>
      <c r="AM211" s="28"/>
      <c r="AN211" s="28"/>
      <c r="AO211" s="23" t="s">
        <v>676</v>
      </c>
      <c r="AP211" s="4" t="s">
        <v>677</v>
      </c>
      <c r="AQ211" s="4"/>
    </row>
    <row r="212">
      <c r="A212" s="28"/>
      <c r="B212" s="28"/>
      <c r="C212" s="23"/>
      <c r="D212" s="66"/>
      <c r="E212" s="39"/>
      <c r="F212" s="66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3"/>
      <c r="AF212" s="66"/>
      <c r="AG212" s="66"/>
      <c r="AH212" s="68"/>
      <c r="AI212" s="66"/>
      <c r="AJ212" s="66"/>
      <c r="AK212" s="68"/>
      <c r="AL212" s="28"/>
      <c r="AM212" s="28"/>
      <c r="AN212" s="28"/>
      <c r="AO212" s="23" t="s">
        <v>678</v>
      </c>
      <c r="AP212" s="4"/>
      <c r="AQ212" s="4"/>
    </row>
    <row r="213">
      <c r="A213" s="28"/>
      <c r="B213" s="28"/>
      <c r="C213" s="23"/>
      <c r="D213" s="66"/>
      <c r="E213" s="39"/>
      <c r="F213" s="66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3"/>
      <c r="AF213" s="66"/>
      <c r="AG213" s="66"/>
      <c r="AH213" s="66"/>
      <c r="AI213" s="66"/>
      <c r="AJ213" s="66"/>
      <c r="AK213" s="66"/>
      <c r="AL213" s="28"/>
      <c r="AM213" s="28"/>
      <c r="AN213" s="28"/>
      <c r="AO213" s="23" t="s">
        <v>679</v>
      </c>
      <c r="AP213" s="4"/>
      <c r="AQ213" s="4"/>
    </row>
    <row r="214">
      <c r="A214" s="28"/>
      <c r="B214" s="28"/>
      <c r="C214" s="23"/>
      <c r="D214" s="66"/>
      <c r="E214" s="66"/>
      <c r="F214" s="6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3"/>
      <c r="AF214" s="66"/>
      <c r="AG214" s="66"/>
      <c r="AH214" s="66"/>
      <c r="AI214" s="66"/>
      <c r="AJ214" s="66"/>
      <c r="AK214" s="66"/>
      <c r="AL214" s="28"/>
      <c r="AM214" s="28"/>
      <c r="AN214" s="28"/>
      <c r="AO214" s="23" t="s">
        <v>680</v>
      </c>
      <c r="AP214" s="4" t="s">
        <v>681</v>
      </c>
      <c r="AQ214" s="4"/>
    </row>
    <row r="215">
      <c r="A215" s="28"/>
      <c r="B215" s="28"/>
      <c r="C215" s="23"/>
      <c r="D215" s="66"/>
      <c r="E215" s="66"/>
      <c r="F215" s="66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3"/>
      <c r="AF215" s="66"/>
      <c r="AG215" s="66"/>
      <c r="AH215" s="66"/>
      <c r="AI215" s="66"/>
      <c r="AJ215" s="66"/>
      <c r="AK215" s="66"/>
      <c r="AL215" s="28"/>
      <c r="AM215" s="28"/>
      <c r="AN215" s="28"/>
      <c r="AO215" s="23" t="s">
        <v>682</v>
      </c>
      <c r="AP215" s="4" t="s">
        <v>683</v>
      </c>
      <c r="AQ215" s="4"/>
    </row>
    <row r="216">
      <c r="A216" s="28"/>
      <c r="B216" s="28"/>
      <c r="C216" s="23"/>
      <c r="D216" s="66"/>
      <c r="E216" s="66"/>
      <c r="F216" s="66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3"/>
      <c r="AF216" s="66"/>
      <c r="AG216" s="66"/>
      <c r="AH216" s="68"/>
      <c r="AI216" s="66"/>
      <c r="AJ216" s="66"/>
      <c r="AK216" s="66"/>
      <c r="AL216" s="28"/>
      <c r="AM216" s="28"/>
      <c r="AN216" s="28"/>
      <c r="AO216" s="23" t="s">
        <v>684</v>
      </c>
      <c r="AP216" s="4" t="s">
        <v>685</v>
      </c>
      <c r="AQ216" s="4"/>
    </row>
    <row r="217">
      <c r="A217" s="28"/>
      <c r="B217" s="28"/>
      <c r="C217" s="23"/>
      <c r="D217" s="66"/>
      <c r="E217" s="66"/>
      <c r="F217" s="66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3"/>
      <c r="AF217" s="66"/>
      <c r="AG217" s="66"/>
      <c r="AH217" s="66"/>
      <c r="AI217" s="66"/>
      <c r="AJ217" s="66"/>
      <c r="AK217" s="66"/>
      <c r="AL217" s="28"/>
      <c r="AM217" s="28"/>
      <c r="AN217" s="28"/>
      <c r="AO217" s="23" t="s">
        <v>686</v>
      </c>
      <c r="AP217" s="4"/>
      <c r="AQ217" s="4"/>
    </row>
    <row r="218">
      <c r="A218" s="28"/>
      <c r="B218" s="28"/>
      <c r="C218" s="23"/>
      <c r="D218" s="66"/>
      <c r="E218" s="68"/>
      <c r="F218" s="6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3"/>
      <c r="AF218" s="66"/>
      <c r="AG218" s="66"/>
      <c r="AH218" s="66"/>
      <c r="AI218" s="66"/>
      <c r="AJ218" s="66"/>
      <c r="AK218" s="66"/>
      <c r="AL218" s="28"/>
      <c r="AM218" s="28"/>
      <c r="AN218" s="28"/>
      <c r="AO218" s="23" t="s">
        <v>687</v>
      </c>
      <c r="AP218" s="13"/>
      <c r="AQ218" s="4"/>
    </row>
    <row r="219">
      <c r="A219" s="28"/>
      <c r="B219" s="28"/>
      <c r="C219" s="23"/>
      <c r="D219" s="66"/>
      <c r="E219" s="66"/>
      <c r="F219" s="66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3"/>
      <c r="AF219" s="66"/>
      <c r="AG219" s="66"/>
      <c r="AH219" s="68"/>
      <c r="AI219" s="66"/>
      <c r="AJ219" s="66"/>
      <c r="AK219" s="68"/>
      <c r="AL219" s="28"/>
      <c r="AM219" s="28"/>
      <c r="AN219" s="28"/>
      <c r="AO219" s="10" t="s">
        <v>688</v>
      </c>
      <c r="AP219" s="4" t="s">
        <v>51</v>
      </c>
      <c r="AQ219" s="4"/>
    </row>
    <row r="220">
      <c r="A220" s="28"/>
      <c r="B220" s="28"/>
      <c r="C220" s="23"/>
      <c r="D220" s="66"/>
      <c r="E220" s="66"/>
      <c r="F220" s="66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3"/>
      <c r="AF220" s="66"/>
      <c r="AG220" s="66"/>
      <c r="AH220" s="66"/>
      <c r="AI220" s="66"/>
      <c r="AJ220" s="66"/>
      <c r="AK220" s="66"/>
      <c r="AL220" s="28"/>
      <c r="AM220" s="28"/>
      <c r="AN220" s="28"/>
      <c r="AO220" s="10" t="s">
        <v>689</v>
      </c>
      <c r="AP220" s="4" t="s">
        <v>285</v>
      </c>
      <c r="AQ220" s="4"/>
    </row>
    <row r="221">
      <c r="A221" s="28"/>
      <c r="B221" s="28"/>
      <c r="C221" s="23"/>
      <c r="D221" s="66"/>
      <c r="E221" s="66"/>
      <c r="F221" s="6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3"/>
      <c r="AF221" s="66"/>
      <c r="AG221" s="66"/>
      <c r="AH221" s="66"/>
      <c r="AI221" s="66"/>
      <c r="AJ221" s="66"/>
      <c r="AK221" s="66"/>
      <c r="AL221" s="28"/>
      <c r="AM221" s="28"/>
      <c r="AN221" s="28"/>
      <c r="AO221" s="10" t="s">
        <v>690</v>
      </c>
      <c r="AP221" s="4"/>
      <c r="AQ221" s="4"/>
    </row>
    <row r="222">
      <c r="A222" s="28"/>
      <c r="B222" s="28"/>
      <c r="C222" s="23"/>
      <c r="D222" s="66"/>
      <c r="E222" s="66"/>
      <c r="F222" s="66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3"/>
      <c r="AF222" s="66"/>
      <c r="AG222" s="66"/>
      <c r="AH222" s="66"/>
      <c r="AI222" s="66"/>
      <c r="AJ222" s="66"/>
      <c r="AK222" s="66"/>
      <c r="AL222" s="28"/>
      <c r="AM222" s="28"/>
      <c r="AN222" s="28"/>
      <c r="AO222" s="23" t="s">
        <v>691</v>
      </c>
      <c r="AP222" s="4"/>
      <c r="AQ222" s="4"/>
    </row>
    <row r="223">
      <c r="A223" s="28"/>
      <c r="B223" s="28"/>
      <c r="C223" s="23"/>
      <c r="D223" s="66"/>
      <c r="E223" s="66"/>
      <c r="F223" s="66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3"/>
      <c r="AF223" s="66"/>
      <c r="AG223" s="66"/>
      <c r="AH223" s="66"/>
      <c r="AI223" s="66"/>
      <c r="AJ223" s="66"/>
      <c r="AK223" s="68"/>
      <c r="AL223" s="28"/>
      <c r="AM223" s="28"/>
      <c r="AN223" s="28"/>
      <c r="AO223" s="10" t="s">
        <v>692</v>
      </c>
      <c r="AP223" s="4"/>
      <c r="AQ223" s="4"/>
    </row>
    <row r="224">
      <c r="A224" s="28"/>
      <c r="B224" s="28"/>
      <c r="C224" s="23"/>
      <c r="D224" s="66"/>
      <c r="E224" s="66"/>
      <c r="F224" s="66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3"/>
      <c r="AF224" s="66"/>
      <c r="AG224" s="66"/>
      <c r="AH224" s="66"/>
      <c r="AI224" s="66"/>
      <c r="AJ224" s="66"/>
      <c r="AK224" s="66"/>
      <c r="AL224" s="28"/>
      <c r="AM224" s="28"/>
      <c r="AN224" s="28"/>
      <c r="AO224" s="10" t="s">
        <v>693</v>
      </c>
      <c r="AP224" s="4" t="s">
        <v>333</v>
      </c>
      <c r="AQ224" s="4"/>
    </row>
    <row r="225">
      <c r="A225" s="28"/>
      <c r="B225" s="28"/>
      <c r="C225" s="23"/>
      <c r="D225" s="66"/>
      <c r="E225" s="68"/>
      <c r="F225" s="66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3"/>
      <c r="AF225" s="66"/>
      <c r="AG225" s="66"/>
      <c r="AH225" s="68"/>
      <c r="AI225" s="66"/>
      <c r="AJ225" s="66"/>
      <c r="AK225" s="66"/>
      <c r="AL225" s="28"/>
      <c r="AM225" s="28"/>
      <c r="AN225" s="28"/>
      <c r="AO225" s="10" t="s">
        <v>694</v>
      </c>
      <c r="AP225" s="4" t="s">
        <v>51</v>
      </c>
      <c r="AQ225" s="4"/>
    </row>
    <row r="226">
      <c r="A226" s="28"/>
      <c r="B226" s="28"/>
      <c r="C226" s="23"/>
      <c r="D226" s="66"/>
      <c r="E226" s="66"/>
      <c r="F226" s="66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3"/>
      <c r="AF226" s="66"/>
      <c r="AG226" s="66"/>
      <c r="AH226" s="68"/>
      <c r="AI226" s="66"/>
      <c r="AJ226" s="66"/>
      <c r="AK226" s="68"/>
      <c r="AL226" s="28"/>
      <c r="AM226" s="28"/>
      <c r="AN226" s="28"/>
      <c r="AO226" s="10" t="s">
        <v>695</v>
      </c>
      <c r="AP226" s="4" t="s">
        <v>333</v>
      </c>
      <c r="AQ226" s="4"/>
    </row>
    <row r="227">
      <c r="A227" s="28"/>
      <c r="B227" s="28"/>
      <c r="C227" s="23"/>
      <c r="D227" s="66"/>
      <c r="E227" s="66"/>
      <c r="F227" s="6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3"/>
      <c r="AF227" s="66"/>
      <c r="AG227" s="66"/>
      <c r="AH227" s="66"/>
      <c r="AI227" s="66"/>
      <c r="AJ227" s="66"/>
      <c r="AK227" s="66"/>
      <c r="AL227" s="28"/>
      <c r="AM227" s="28"/>
      <c r="AN227" s="28"/>
      <c r="AO227" s="10" t="s">
        <v>696</v>
      </c>
      <c r="AP227" s="4"/>
      <c r="AQ227" s="4"/>
    </row>
    <row r="228">
      <c r="A228" s="28"/>
      <c r="B228" s="28"/>
      <c r="C228" s="23"/>
      <c r="D228" s="66"/>
      <c r="E228" s="66"/>
      <c r="F228" s="6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3"/>
      <c r="AF228" s="66"/>
      <c r="AG228" s="66"/>
      <c r="AH228" s="66"/>
      <c r="AI228" s="66"/>
      <c r="AJ228" s="66"/>
      <c r="AK228" s="66"/>
      <c r="AL228" s="28"/>
      <c r="AM228" s="28"/>
      <c r="AN228" s="28"/>
      <c r="AO228" s="10" t="s">
        <v>697</v>
      </c>
      <c r="AP228" s="4" t="s">
        <v>174</v>
      </c>
      <c r="AQ228" s="4"/>
    </row>
    <row r="229">
      <c r="A229" s="28"/>
      <c r="B229" s="28"/>
      <c r="C229" s="23"/>
      <c r="D229" s="66"/>
      <c r="E229" s="68"/>
      <c r="F229" s="66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3"/>
      <c r="AF229" s="66"/>
      <c r="AG229" s="66"/>
      <c r="AH229" s="66"/>
      <c r="AI229" s="66"/>
      <c r="AJ229" s="66"/>
      <c r="AK229" s="66"/>
      <c r="AL229" s="28"/>
      <c r="AM229" s="28"/>
      <c r="AN229" s="28"/>
      <c r="AO229" s="10" t="s">
        <v>698</v>
      </c>
      <c r="AP229" s="4" t="s">
        <v>174</v>
      </c>
      <c r="AQ229" s="13"/>
    </row>
    <row r="230">
      <c r="A230" s="28"/>
      <c r="B230" s="28"/>
      <c r="C230" s="23"/>
      <c r="D230" s="66"/>
      <c r="E230" s="66"/>
      <c r="F230" s="66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3"/>
      <c r="AF230" s="66"/>
      <c r="AG230" s="66"/>
      <c r="AH230" s="66"/>
      <c r="AI230" s="66"/>
      <c r="AJ230" s="66"/>
      <c r="AK230" s="66"/>
      <c r="AL230" s="28"/>
      <c r="AM230" s="28"/>
      <c r="AN230" s="28"/>
      <c r="AO230" s="10" t="s">
        <v>699</v>
      </c>
      <c r="AP230" s="4" t="s">
        <v>51</v>
      </c>
      <c r="AQ230" s="4"/>
    </row>
    <row r="231">
      <c r="A231" s="28"/>
      <c r="B231" s="28"/>
      <c r="C231" s="23"/>
      <c r="D231" s="66"/>
      <c r="E231" s="66"/>
      <c r="F231" s="66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3"/>
      <c r="AF231" s="66"/>
      <c r="AG231" s="66"/>
      <c r="AH231" s="66"/>
      <c r="AI231" s="66"/>
      <c r="AJ231" s="66"/>
      <c r="AK231" s="66"/>
      <c r="AL231" s="28"/>
      <c r="AM231" s="28"/>
      <c r="AN231" s="28"/>
      <c r="AO231" s="10" t="s">
        <v>700</v>
      </c>
      <c r="AP231" s="4" t="s">
        <v>701</v>
      </c>
      <c r="AQ231" s="4"/>
    </row>
    <row r="232">
      <c r="A232" s="28"/>
      <c r="B232" s="28"/>
      <c r="C232" s="23"/>
      <c r="D232" s="66"/>
      <c r="E232" s="68"/>
      <c r="F232" s="66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3"/>
      <c r="AF232" s="66"/>
      <c r="AG232" s="66"/>
      <c r="AH232" s="68"/>
      <c r="AI232" s="66"/>
      <c r="AJ232" s="66"/>
      <c r="AK232" s="68"/>
      <c r="AL232" s="28"/>
      <c r="AM232" s="28"/>
      <c r="AN232" s="28"/>
      <c r="AO232" s="10" t="s">
        <v>702</v>
      </c>
      <c r="AP232" s="4"/>
      <c r="AQ232" s="4"/>
    </row>
    <row r="233">
      <c r="A233" s="28"/>
      <c r="B233" s="28"/>
      <c r="C233" s="23"/>
      <c r="D233" s="66"/>
      <c r="E233" s="66"/>
      <c r="F233" s="66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3"/>
      <c r="AF233" s="66"/>
      <c r="AG233" s="66"/>
      <c r="AH233" s="66"/>
      <c r="AI233" s="66"/>
      <c r="AJ233" s="66"/>
      <c r="AK233" s="68"/>
      <c r="AL233" s="28"/>
      <c r="AM233" s="28"/>
      <c r="AN233" s="28"/>
      <c r="AO233" s="10" t="s">
        <v>703</v>
      </c>
      <c r="AP233" s="4"/>
      <c r="AQ233" s="4"/>
    </row>
    <row r="234">
      <c r="A234" s="28"/>
      <c r="B234" s="28"/>
      <c r="C234" s="23"/>
      <c r="D234" s="66"/>
      <c r="E234" s="66"/>
      <c r="F234" s="6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3"/>
      <c r="AF234" s="66"/>
      <c r="AG234" s="66"/>
      <c r="AH234" s="66"/>
      <c r="AI234" s="66"/>
      <c r="AJ234" s="66"/>
      <c r="AK234" s="66"/>
      <c r="AL234" s="28"/>
      <c r="AM234" s="28"/>
      <c r="AN234" s="28"/>
      <c r="AO234" s="10" t="s">
        <v>704</v>
      </c>
      <c r="AP234" s="4" t="s">
        <v>51</v>
      </c>
      <c r="AQ234" s="4"/>
    </row>
    <row r="235">
      <c r="A235" s="28"/>
      <c r="B235" s="28"/>
      <c r="C235" s="23"/>
      <c r="D235" s="66"/>
      <c r="E235" s="66"/>
      <c r="F235" s="66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3"/>
      <c r="AF235" s="66"/>
      <c r="AG235" s="66"/>
      <c r="AH235" s="66"/>
      <c r="AI235" s="66"/>
      <c r="AJ235" s="66"/>
      <c r="AK235" s="66"/>
      <c r="AL235" s="28"/>
      <c r="AM235" s="28"/>
      <c r="AN235" s="28"/>
      <c r="AO235" s="10" t="s">
        <v>705</v>
      </c>
      <c r="AP235" s="4"/>
      <c r="AQ235" s="4"/>
    </row>
    <row r="236">
      <c r="A236" s="28"/>
      <c r="B236" s="28"/>
      <c r="C236" s="23"/>
      <c r="D236" s="66"/>
      <c r="E236" s="66"/>
      <c r="F236" s="66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3"/>
      <c r="AF236" s="66"/>
      <c r="AG236" s="66"/>
      <c r="AH236" s="66"/>
      <c r="AI236" s="66"/>
      <c r="AJ236" s="66"/>
      <c r="AK236" s="66"/>
      <c r="AL236" s="28"/>
      <c r="AM236" s="28"/>
      <c r="AN236" s="28"/>
      <c r="AO236" s="10" t="s">
        <v>706</v>
      </c>
      <c r="AP236" s="4"/>
      <c r="AQ236" s="4"/>
    </row>
    <row r="237">
      <c r="A237" s="28"/>
      <c r="B237" s="28"/>
      <c r="C237" s="23"/>
      <c r="D237" s="66"/>
      <c r="E237" s="66"/>
      <c r="F237" s="66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3"/>
      <c r="AF237" s="66"/>
      <c r="AG237" s="66"/>
      <c r="AH237" s="66"/>
      <c r="AI237" s="66"/>
      <c r="AJ237" s="66"/>
      <c r="AK237" s="66"/>
      <c r="AL237" s="28"/>
      <c r="AM237" s="28"/>
      <c r="AN237" s="28"/>
      <c r="AO237" s="10" t="s">
        <v>707</v>
      </c>
      <c r="AP237" s="4" t="s">
        <v>708</v>
      </c>
      <c r="AQ237" s="4"/>
    </row>
    <row r="238">
      <c r="A238" s="28"/>
      <c r="B238" s="28"/>
      <c r="C238" s="23"/>
      <c r="D238" s="66"/>
      <c r="E238" s="68"/>
      <c r="F238" s="66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3"/>
      <c r="AF238" s="66"/>
      <c r="AG238" s="66"/>
      <c r="AH238" s="66"/>
      <c r="AI238" s="66"/>
      <c r="AJ238" s="66"/>
      <c r="AK238" s="66"/>
      <c r="AL238" s="28"/>
      <c r="AM238" s="28"/>
      <c r="AN238" s="28"/>
      <c r="AO238" s="10" t="s">
        <v>709</v>
      </c>
      <c r="AP238" s="4"/>
      <c r="AQ238" s="4"/>
    </row>
    <row r="239">
      <c r="A239" s="28"/>
      <c r="B239" s="28"/>
      <c r="C239" s="23"/>
      <c r="D239" s="66"/>
      <c r="E239" s="68"/>
      <c r="F239" s="66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3"/>
      <c r="AF239" s="66"/>
      <c r="AG239" s="66"/>
      <c r="AH239" s="66"/>
      <c r="AI239" s="66"/>
      <c r="AJ239" s="66"/>
      <c r="AK239" s="68"/>
      <c r="AL239" s="28"/>
      <c r="AM239" s="28"/>
      <c r="AN239" s="28"/>
      <c r="AO239" s="10" t="s">
        <v>710</v>
      </c>
      <c r="AP239" s="4"/>
      <c r="AQ239" s="4"/>
    </row>
    <row r="240">
      <c r="A240" s="28"/>
      <c r="B240" s="28"/>
      <c r="C240" s="23"/>
      <c r="D240" s="66"/>
      <c r="E240" s="66"/>
      <c r="F240" s="66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3"/>
      <c r="AF240" s="66"/>
      <c r="AG240" s="66"/>
      <c r="AH240" s="68"/>
      <c r="AI240" s="66"/>
      <c r="AJ240" s="66"/>
      <c r="AK240" s="66"/>
      <c r="AL240" s="28"/>
      <c r="AM240" s="28"/>
      <c r="AN240" s="28"/>
      <c r="AO240" s="10" t="s">
        <v>711</v>
      </c>
      <c r="AP240" s="4"/>
      <c r="AQ240" s="4"/>
    </row>
    <row r="241">
      <c r="A241" s="28"/>
      <c r="B241" s="28"/>
      <c r="C241" s="23"/>
      <c r="D241" s="66"/>
      <c r="E241" s="66"/>
      <c r="F241" s="66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3"/>
      <c r="AF241" s="66"/>
      <c r="AG241" s="66"/>
      <c r="AH241" s="66"/>
      <c r="AI241" s="66"/>
      <c r="AJ241" s="66"/>
      <c r="AK241" s="66"/>
      <c r="AL241" s="28"/>
      <c r="AM241" s="28"/>
      <c r="AN241" s="28"/>
      <c r="AO241" s="10" t="s">
        <v>712</v>
      </c>
      <c r="AP241" s="4"/>
      <c r="AQ241" s="4"/>
    </row>
    <row r="242">
      <c r="A242" s="28"/>
      <c r="B242" s="28"/>
      <c r="C242" s="23"/>
      <c r="D242" s="66"/>
      <c r="E242" s="66"/>
      <c r="F242" s="6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3"/>
      <c r="AF242" s="66"/>
      <c r="AG242" s="66"/>
      <c r="AH242" s="66"/>
      <c r="AI242" s="66"/>
      <c r="AJ242" s="66"/>
      <c r="AK242" s="66"/>
      <c r="AL242" s="28"/>
      <c r="AM242" s="28"/>
      <c r="AN242" s="28"/>
      <c r="AO242" s="10" t="s">
        <v>713</v>
      </c>
      <c r="AP242" s="4"/>
      <c r="AQ242" s="4"/>
    </row>
    <row r="243">
      <c r="A243" s="28"/>
      <c r="B243" s="28"/>
      <c r="C243" s="23"/>
      <c r="D243" s="66"/>
      <c r="E243" s="66"/>
      <c r="F243" s="66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3"/>
      <c r="AF243" s="66"/>
      <c r="AG243" s="66"/>
      <c r="AH243" s="66"/>
      <c r="AI243" s="66"/>
      <c r="AJ243" s="66"/>
      <c r="AK243" s="66"/>
      <c r="AL243" s="28"/>
      <c r="AM243" s="28"/>
      <c r="AN243" s="28"/>
      <c r="AO243" s="10" t="s">
        <v>714</v>
      </c>
      <c r="AP243" s="4"/>
      <c r="AQ243" s="4"/>
    </row>
    <row r="244">
      <c r="A244" s="28"/>
      <c r="B244" s="28"/>
      <c r="C244" s="23"/>
      <c r="D244" s="66"/>
      <c r="E244" s="66"/>
      <c r="F244" s="66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3"/>
      <c r="AF244" s="66"/>
      <c r="AG244" s="66"/>
      <c r="AH244" s="68"/>
      <c r="AI244" s="66"/>
      <c r="AJ244" s="66"/>
      <c r="AK244" s="66"/>
      <c r="AL244" s="28"/>
      <c r="AM244" s="28"/>
      <c r="AN244" s="28"/>
      <c r="AO244" s="10" t="s">
        <v>715</v>
      </c>
      <c r="AP244" s="4"/>
      <c r="AQ244" s="4"/>
    </row>
    <row r="245">
      <c r="A245" s="28"/>
      <c r="B245" s="28"/>
      <c r="C245" s="23"/>
      <c r="D245" s="66"/>
      <c r="E245" s="68"/>
      <c r="F245" s="66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3"/>
      <c r="AF245" s="66"/>
      <c r="AG245" s="66"/>
      <c r="AH245" s="68"/>
      <c r="AI245" s="66"/>
      <c r="AJ245" s="66"/>
      <c r="AK245" s="66"/>
      <c r="AL245" s="28"/>
      <c r="AM245" s="28"/>
      <c r="AN245" s="28"/>
      <c r="AO245" s="10" t="s">
        <v>716</v>
      </c>
      <c r="AP245" s="4" t="s">
        <v>717</v>
      </c>
      <c r="AQ245" s="4"/>
    </row>
    <row r="246">
      <c r="A246" s="28"/>
      <c r="B246" s="28"/>
      <c r="C246" s="23"/>
      <c r="D246" s="66"/>
      <c r="E246" s="66"/>
      <c r="F246" s="6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3"/>
      <c r="AF246" s="66"/>
      <c r="AG246" s="66"/>
      <c r="AH246" s="68"/>
      <c r="AI246" s="66"/>
      <c r="AJ246" s="66"/>
      <c r="AK246" s="66"/>
      <c r="AL246" s="28"/>
      <c r="AM246" s="28"/>
      <c r="AN246" s="28"/>
      <c r="AO246" s="10" t="s">
        <v>718</v>
      </c>
      <c r="AP246" s="4"/>
      <c r="AQ246" s="4"/>
    </row>
    <row r="247">
      <c r="A247" s="28"/>
      <c r="B247" s="28"/>
      <c r="C247" s="23"/>
      <c r="D247" s="66"/>
      <c r="E247" s="66"/>
      <c r="F247" s="6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3"/>
      <c r="AF247" s="66"/>
      <c r="AG247" s="66"/>
      <c r="AH247" s="68"/>
      <c r="AI247" s="66"/>
      <c r="AJ247" s="66"/>
      <c r="AK247" s="68"/>
      <c r="AL247" s="28"/>
      <c r="AM247" s="28"/>
      <c r="AN247" s="28"/>
      <c r="AO247" s="10" t="s">
        <v>719</v>
      </c>
      <c r="AP247" s="4" t="s">
        <v>51</v>
      </c>
      <c r="AQ247" s="4"/>
    </row>
    <row r="248">
      <c r="A248" s="28"/>
      <c r="B248" s="28"/>
      <c r="C248" s="23"/>
      <c r="D248" s="66"/>
      <c r="E248" s="66"/>
      <c r="F248" s="6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3"/>
      <c r="AF248" s="66"/>
      <c r="AG248" s="66"/>
      <c r="AH248" s="66"/>
      <c r="AI248" s="66"/>
      <c r="AJ248" s="66"/>
      <c r="AK248" s="66"/>
      <c r="AL248" s="28"/>
      <c r="AM248" s="28"/>
      <c r="AN248" s="28"/>
      <c r="AO248" s="10" t="s">
        <v>720</v>
      </c>
      <c r="AP248" s="4"/>
      <c r="AQ248" s="4"/>
    </row>
    <row r="249">
      <c r="A249" s="28"/>
      <c r="B249" s="28"/>
      <c r="C249" s="23"/>
      <c r="D249" s="66"/>
      <c r="E249" s="66"/>
      <c r="F249" s="6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3"/>
      <c r="AF249" s="66"/>
      <c r="AG249" s="66"/>
      <c r="AH249" s="66"/>
      <c r="AI249" s="66"/>
      <c r="AJ249" s="66"/>
      <c r="AK249" s="66"/>
      <c r="AL249" s="28"/>
      <c r="AM249" s="28"/>
      <c r="AN249" s="28"/>
      <c r="AO249" s="10" t="s">
        <v>721</v>
      </c>
      <c r="AP249" s="4"/>
      <c r="AQ249" s="4"/>
    </row>
    <row r="250">
      <c r="A250" s="28"/>
      <c r="B250" s="28"/>
      <c r="C250" s="23"/>
      <c r="D250" s="66"/>
      <c r="E250" s="66"/>
      <c r="F250" s="66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3"/>
      <c r="AF250" s="66"/>
      <c r="AG250" s="66"/>
      <c r="AH250" s="66"/>
      <c r="AI250" s="66"/>
      <c r="AJ250" s="66"/>
      <c r="AK250" s="66"/>
      <c r="AL250" s="28"/>
      <c r="AM250" s="28"/>
      <c r="AN250" s="28"/>
      <c r="AO250" s="10" t="s">
        <v>722</v>
      </c>
      <c r="AP250" s="4"/>
      <c r="AQ250" s="4"/>
    </row>
    <row r="251">
      <c r="A251" s="28"/>
      <c r="B251" s="28"/>
      <c r="C251" s="23"/>
      <c r="D251" s="66"/>
      <c r="E251" s="66"/>
      <c r="F251" s="66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3"/>
      <c r="AF251" s="66"/>
      <c r="AG251" s="66"/>
      <c r="AH251" s="68"/>
      <c r="AI251" s="66"/>
      <c r="AJ251" s="66"/>
      <c r="AK251" s="68"/>
      <c r="AL251" s="28"/>
      <c r="AM251" s="28"/>
      <c r="AN251" s="28"/>
      <c r="AO251" s="10" t="s">
        <v>723</v>
      </c>
      <c r="AP251" s="13"/>
      <c r="AQ251" s="4"/>
    </row>
    <row r="252">
      <c r="A252" s="28"/>
      <c r="B252" s="28"/>
      <c r="C252" s="23"/>
      <c r="D252" s="66"/>
      <c r="E252" s="66"/>
      <c r="F252" s="66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3"/>
      <c r="AF252" s="66"/>
      <c r="AG252" s="66"/>
      <c r="AH252" s="66"/>
      <c r="AI252" s="66"/>
      <c r="AJ252" s="66"/>
      <c r="AK252" s="68"/>
      <c r="AL252" s="28"/>
      <c r="AM252" s="28"/>
      <c r="AN252" s="28"/>
      <c r="AO252" s="10" t="s">
        <v>724</v>
      </c>
      <c r="AP252" s="4" t="s">
        <v>51</v>
      </c>
      <c r="AQ252" s="4"/>
    </row>
    <row r="253">
      <c r="A253" s="28"/>
      <c r="B253" s="28"/>
      <c r="C253" s="23"/>
      <c r="D253" s="66"/>
      <c r="E253" s="68"/>
      <c r="F253" s="6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3"/>
      <c r="AF253" s="66"/>
      <c r="AG253" s="66"/>
      <c r="AH253" s="68"/>
      <c r="AI253" s="66"/>
      <c r="AJ253" s="66"/>
      <c r="AK253" s="68"/>
      <c r="AL253" s="28"/>
      <c r="AM253" s="28"/>
      <c r="AN253" s="28"/>
      <c r="AO253" s="10" t="s">
        <v>725</v>
      </c>
      <c r="AP253" s="4"/>
      <c r="AQ253" s="4"/>
    </row>
    <row r="254">
      <c r="A254" s="28"/>
      <c r="B254" s="28"/>
      <c r="C254" s="23"/>
      <c r="D254" s="66"/>
      <c r="E254" s="66"/>
      <c r="F254" s="66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3"/>
      <c r="AF254" s="66"/>
      <c r="AG254" s="66"/>
      <c r="AH254" s="66"/>
      <c r="AI254" s="66"/>
      <c r="AJ254" s="66"/>
      <c r="AK254" s="68"/>
      <c r="AL254" s="28"/>
      <c r="AM254" s="28"/>
      <c r="AN254" s="28"/>
      <c r="AO254" s="10" t="s">
        <v>726</v>
      </c>
      <c r="AP254" s="4" t="s">
        <v>51</v>
      </c>
      <c r="AQ254" s="4"/>
    </row>
    <row r="255">
      <c r="A255" s="28"/>
      <c r="B255" s="28"/>
      <c r="C255" s="23"/>
      <c r="D255" s="66"/>
      <c r="E255" s="66"/>
      <c r="F255" s="6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3"/>
      <c r="AF255" s="66"/>
      <c r="AG255" s="66"/>
      <c r="AH255" s="68"/>
      <c r="AI255" s="66"/>
      <c r="AJ255" s="66"/>
      <c r="AK255" s="66"/>
      <c r="AL255" s="28"/>
      <c r="AM255" s="28"/>
      <c r="AN255" s="28"/>
      <c r="AO255" s="10" t="s">
        <v>727</v>
      </c>
      <c r="AP255" s="4" t="s">
        <v>51</v>
      </c>
      <c r="AQ255" s="4"/>
    </row>
    <row r="256">
      <c r="A256" s="28"/>
      <c r="B256" s="28"/>
      <c r="C256" s="23"/>
      <c r="D256" s="66"/>
      <c r="E256" s="66"/>
      <c r="F256" s="66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3"/>
      <c r="AF256" s="66"/>
      <c r="AG256" s="66"/>
      <c r="AH256" s="66"/>
      <c r="AI256" s="66"/>
      <c r="AJ256" s="66"/>
      <c r="AK256" s="66"/>
      <c r="AL256" s="28"/>
      <c r="AM256" s="28"/>
      <c r="AN256" s="28"/>
      <c r="AO256" s="10" t="s">
        <v>728</v>
      </c>
      <c r="AP256" s="4" t="s">
        <v>51</v>
      </c>
      <c r="AQ256" s="4"/>
    </row>
    <row r="257">
      <c r="A257" s="28"/>
      <c r="B257" s="28"/>
      <c r="C257" s="23"/>
      <c r="D257" s="66"/>
      <c r="E257" s="68"/>
      <c r="F257" s="6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3"/>
      <c r="AF257" s="66"/>
      <c r="AG257" s="66"/>
      <c r="AH257" s="66"/>
      <c r="AI257" s="66"/>
      <c r="AJ257" s="66"/>
      <c r="AK257" s="66"/>
      <c r="AL257" s="28"/>
      <c r="AM257" s="28"/>
      <c r="AN257" s="28"/>
      <c r="AO257" s="10" t="s">
        <v>729</v>
      </c>
      <c r="AP257" s="4" t="s">
        <v>51</v>
      </c>
      <c r="AQ257" s="4"/>
    </row>
    <row r="258">
      <c r="A258" s="28"/>
      <c r="B258" s="28"/>
      <c r="C258" s="23"/>
      <c r="D258" s="66"/>
      <c r="E258" s="68"/>
      <c r="F258" s="66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3"/>
      <c r="AF258" s="66"/>
      <c r="AG258" s="66"/>
      <c r="AH258" s="68"/>
      <c r="AI258" s="66"/>
      <c r="AJ258" s="66"/>
      <c r="AK258" s="68"/>
      <c r="AL258" s="28"/>
      <c r="AM258" s="28"/>
      <c r="AN258" s="28"/>
      <c r="AO258" s="10" t="s">
        <v>730</v>
      </c>
      <c r="AP258" s="4"/>
      <c r="AQ258" s="4"/>
    </row>
    <row r="259">
      <c r="A259" s="28"/>
      <c r="B259" s="28"/>
      <c r="C259" s="23"/>
      <c r="D259" s="66"/>
      <c r="E259" s="68"/>
      <c r="F259" s="66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3"/>
      <c r="AF259" s="66"/>
      <c r="AG259" s="66"/>
      <c r="AH259" s="66"/>
      <c r="AI259" s="66"/>
      <c r="AJ259" s="66"/>
      <c r="AK259" s="66"/>
      <c r="AL259" s="28"/>
      <c r="AM259" s="28"/>
      <c r="AN259" s="28"/>
      <c r="AO259" s="10" t="s">
        <v>731</v>
      </c>
      <c r="AP259" s="4"/>
      <c r="AQ259" s="4"/>
    </row>
    <row r="260">
      <c r="A260" s="28"/>
      <c r="B260" s="28"/>
      <c r="C260" s="23"/>
      <c r="D260" s="66"/>
      <c r="E260" s="68"/>
      <c r="F260" s="6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3"/>
      <c r="AF260" s="66"/>
      <c r="AG260" s="66"/>
      <c r="AH260" s="66"/>
      <c r="AI260" s="66"/>
      <c r="AJ260" s="66"/>
      <c r="AK260" s="68"/>
      <c r="AL260" s="28"/>
      <c r="AM260" s="28"/>
      <c r="AN260" s="28"/>
      <c r="AO260" s="10" t="s">
        <v>732</v>
      </c>
      <c r="AP260" s="4"/>
      <c r="AQ260" s="4"/>
    </row>
    <row r="261">
      <c r="A261" s="28"/>
      <c r="B261" s="28"/>
      <c r="C261" s="23"/>
      <c r="D261" s="66"/>
      <c r="E261" s="66"/>
      <c r="F261" s="66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3"/>
      <c r="AF261" s="66"/>
      <c r="AG261" s="66"/>
      <c r="AH261" s="68"/>
      <c r="AI261" s="66"/>
      <c r="AJ261" s="66"/>
      <c r="AK261" s="66"/>
      <c r="AL261" s="28"/>
      <c r="AM261" s="28"/>
      <c r="AN261" s="28"/>
      <c r="AO261" s="10" t="s">
        <v>733</v>
      </c>
      <c r="AP261" s="4"/>
      <c r="AQ261" s="4"/>
    </row>
    <row r="262">
      <c r="A262" s="28"/>
      <c r="B262" s="28"/>
      <c r="C262" s="23"/>
      <c r="D262" s="66"/>
      <c r="E262" s="66"/>
      <c r="F262" s="66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3"/>
      <c r="AF262" s="66"/>
      <c r="AG262" s="66"/>
      <c r="AH262" s="68"/>
      <c r="AI262" s="66"/>
      <c r="AJ262" s="66"/>
      <c r="AK262" s="68"/>
      <c r="AL262" s="28"/>
      <c r="AM262" s="28"/>
      <c r="AN262" s="28"/>
      <c r="AO262" s="10" t="s">
        <v>734</v>
      </c>
      <c r="AP262" s="4"/>
      <c r="AQ262" s="4"/>
    </row>
    <row r="263">
      <c r="A263" s="28"/>
      <c r="B263" s="28"/>
      <c r="C263" s="23"/>
      <c r="D263" s="66"/>
      <c r="E263" s="66"/>
      <c r="F263" s="6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3"/>
      <c r="AF263" s="66"/>
      <c r="AG263" s="66"/>
      <c r="AH263" s="68"/>
      <c r="AI263" s="66"/>
      <c r="AJ263" s="66"/>
      <c r="AK263" s="66"/>
      <c r="AL263" s="28"/>
      <c r="AM263" s="28"/>
      <c r="AN263" s="28"/>
      <c r="AO263" s="10" t="s">
        <v>735</v>
      </c>
      <c r="AP263" s="4" t="s">
        <v>736</v>
      </c>
      <c r="AQ263" s="4"/>
    </row>
    <row r="264">
      <c r="A264" s="28"/>
      <c r="B264" s="28"/>
      <c r="C264" s="23"/>
      <c r="D264" s="66"/>
      <c r="E264" s="68"/>
      <c r="F264" s="6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3"/>
      <c r="AF264" s="66"/>
      <c r="AG264" s="66"/>
      <c r="AH264" s="66"/>
      <c r="AI264" s="66"/>
      <c r="AJ264" s="66"/>
      <c r="AK264" s="66"/>
      <c r="AL264" s="28"/>
      <c r="AM264" s="28"/>
      <c r="AN264" s="28"/>
      <c r="AO264" s="10" t="s">
        <v>737</v>
      </c>
      <c r="AP264" s="4" t="s">
        <v>51</v>
      </c>
      <c r="AQ264" s="4"/>
    </row>
    <row r="265">
      <c r="A265" s="28"/>
      <c r="B265" s="28"/>
      <c r="C265" s="23"/>
      <c r="D265" s="66"/>
      <c r="E265" s="66"/>
      <c r="F265" s="6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3"/>
      <c r="AF265" s="66"/>
      <c r="AG265" s="66"/>
      <c r="AH265" s="68"/>
      <c r="AI265" s="66"/>
      <c r="AJ265" s="66"/>
      <c r="AK265" s="68"/>
      <c r="AL265" s="28"/>
      <c r="AM265" s="28"/>
      <c r="AN265" s="28"/>
      <c r="AO265" s="10" t="s">
        <v>738</v>
      </c>
      <c r="AP265" s="4"/>
      <c r="AQ265" s="4"/>
    </row>
    <row r="266">
      <c r="A266" s="28"/>
      <c r="B266" s="28"/>
      <c r="C266" s="23"/>
      <c r="D266" s="66"/>
      <c r="E266" s="68"/>
      <c r="F266" s="66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3"/>
      <c r="AF266" s="66"/>
      <c r="AG266" s="66"/>
      <c r="AH266" s="66"/>
      <c r="AI266" s="66"/>
      <c r="AJ266" s="66"/>
      <c r="AK266" s="66"/>
      <c r="AL266" s="28"/>
      <c r="AM266" s="28"/>
      <c r="AN266" s="28"/>
      <c r="AO266" s="10" t="s">
        <v>739</v>
      </c>
      <c r="AP266" s="4"/>
      <c r="AQ266" s="4"/>
    </row>
    <row r="267">
      <c r="A267" s="28"/>
      <c r="B267" s="28"/>
      <c r="C267" s="23"/>
      <c r="D267" s="66"/>
      <c r="E267" s="66"/>
      <c r="F267" s="6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3"/>
      <c r="AF267" s="66"/>
      <c r="AG267" s="66"/>
      <c r="AH267" s="66"/>
      <c r="AI267" s="66"/>
      <c r="AJ267" s="66"/>
      <c r="AK267" s="66"/>
      <c r="AL267" s="28"/>
      <c r="AM267" s="28"/>
      <c r="AN267" s="28"/>
      <c r="AO267" s="10" t="s">
        <v>740</v>
      </c>
      <c r="AP267" s="4" t="s">
        <v>741</v>
      </c>
      <c r="AQ267" s="4"/>
    </row>
    <row r="268">
      <c r="A268" s="28"/>
      <c r="B268" s="28"/>
      <c r="C268" s="23"/>
      <c r="D268" s="66"/>
      <c r="E268" s="68"/>
      <c r="F268" s="66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3"/>
      <c r="AF268" s="66"/>
      <c r="AG268" s="66"/>
      <c r="AH268" s="66"/>
      <c r="AI268" s="66"/>
      <c r="AJ268" s="66"/>
      <c r="AK268" s="68"/>
      <c r="AL268" s="28"/>
      <c r="AM268" s="28"/>
      <c r="AN268" s="28"/>
      <c r="AO268" s="10" t="s">
        <v>742</v>
      </c>
      <c r="AP268" s="4" t="s">
        <v>51</v>
      </c>
      <c r="AQ268" s="4"/>
    </row>
    <row r="269">
      <c r="A269" s="28"/>
      <c r="B269" s="28"/>
      <c r="C269" s="23"/>
      <c r="D269" s="66"/>
      <c r="E269" s="66"/>
      <c r="F269" s="66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3"/>
      <c r="AF269" s="66"/>
      <c r="AG269" s="66"/>
      <c r="AH269" s="66"/>
      <c r="AI269" s="66"/>
      <c r="AJ269" s="66"/>
      <c r="AK269" s="68"/>
      <c r="AL269" s="28"/>
      <c r="AM269" s="28"/>
      <c r="AN269" s="28"/>
      <c r="AO269" s="10" t="s">
        <v>743</v>
      </c>
      <c r="AP269" s="4" t="s">
        <v>744</v>
      </c>
      <c r="AQ269" s="4"/>
    </row>
    <row r="270">
      <c r="A270" s="28"/>
      <c r="B270" s="28"/>
      <c r="C270" s="23"/>
      <c r="D270" s="66"/>
      <c r="E270" s="66"/>
      <c r="F270" s="66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3"/>
      <c r="AF270" s="66"/>
      <c r="AG270" s="66"/>
      <c r="AH270" s="66"/>
      <c r="AI270" s="66"/>
      <c r="AJ270" s="66"/>
      <c r="AK270" s="68"/>
      <c r="AL270" s="28"/>
      <c r="AM270" s="28"/>
      <c r="AN270" s="28"/>
      <c r="AO270" s="10" t="s">
        <v>745</v>
      </c>
      <c r="AP270" s="4" t="s">
        <v>744</v>
      </c>
      <c r="AQ270" s="4"/>
    </row>
    <row r="271">
      <c r="A271" s="28"/>
      <c r="B271" s="28"/>
      <c r="C271" s="23"/>
      <c r="D271" s="66"/>
      <c r="E271" s="68"/>
      <c r="F271" s="66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3"/>
      <c r="AF271" s="66"/>
      <c r="AG271" s="66"/>
      <c r="AH271" s="66"/>
      <c r="AI271" s="66"/>
      <c r="AJ271" s="66"/>
      <c r="AK271" s="66"/>
      <c r="AL271" s="28"/>
      <c r="AM271" s="28"/>
      <c r="AN271" s="28"/>
      <c r="AO271" s="10" t="s">
        <v>746</v>
      </c>
      <c r="AP271" s="4" t="s">
        <v>744</v>
      </c>
      <c r="AQ271" s="4"/>
    </row>
    <row r="272">
      <c r="A272" s="28"/>
      <c r="B272" s="28"/>
      <c r="C272" s="23"/>
      <c r="D272" s="66"/>
      <c r="E272" s="66"/>
      <c r="F272" s="66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3"/>
      <c r="AF272" s="66"/>
      <c r="AG272" s="66"/>
      <c r="AH272" s="68"/>
      <c r="AI272" s="66"/>
      <c r="AJ272" s="66"/>
      <c r="AK272" s="68"/>
      <c r="AL272" s="28"/>
      <c r="AM272" s="28"/>
      <c r="AN272" s="28"/>
      <c r="AO272" s="10" t="s">
        <v>747</v>
      </c>
      <c r="AP272" s="4" t="s">
        <v>748</v>
      </c>
      <c r="AQ272" s="4"/>
    </row>
    <row r="273">
      <c r="A273" s="28"/>
      <c r="B273" s="28"/>
      <c r="C273" s="23"/>
      <c r="D273" s="66"/>
      <c r="E273" s="66"/>
      <c r="F273" s="66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3"/>
      <c r="AF273" s="66"/>
      <c r="AG273" s="66"/>
      <c r="AH273" s="68"/>
      <c r="AI273" s="66"/>
      <c r="AJ273" s="66"/>
      <c r="AK273" s="66"/>
      <c r="AL273" s="28"/>
      <c r="AM273" s="28"/>
      <c r="AN273" s="28"/>
      <c r="AO273" s="10" t="s">
        <v>749</v>
      </c>
      <c r="AP273" s="4" t="s">
        <v>748</v>
      </c>
      <c r="AQ273" s="4"/>
    </row>
    <row r="274">
      <c r="A274" s="28"/>
      <c r="B274" s="28"/>
      <c r="C274" s="23"/>
      <c r="D274" s="66"/>
      <c r="E274" s="68"/>
      <c r="F274" s="6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3"/>
      <c r="AF274" s="66"/>
      <c r="AG274" s="66"/>
      <c r="AH274" s="66"/>
      <c r="AI274" s="66"/>
      <c r="AJ274" s="66"/>
      <c r="AK274" s="66"/>
      <c r="AL274" s="28"/>
      <c r="AM274" s="28"/>
      <c r="AN274" s="28"/>
      <c r="AO274" s="10" t="s">
        <v>750</v>
      </c>
      <c r="AP274" s="4" t="s">
        <v>751</v>
      </c>
      <c r="AQ274" s="4"/>
    </row>
    <row r="275">
      <c r="A275" s="28"/>
      <c r="B275" s="28"/>
      <c r="C275" s="23"/>
      <c r="D275" s="66"/>
      <c r="E275" s="68"/>
      <c r="F275" s="6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3"/>
      <c r="AF275" s="66"/>
      <c r="AG275" s="66"/>
      <c r="AH275" s="68"/>
      <c r="AI275" s="66"/>
      <c r="AJ275" s="66"/>
      <c r="AK275" s="66"/>
      <c r="AL275" s="28"/>
      <c r="AM275" s="28"/>
      <c r="AN275" s="28"/>
      <c r="AO275" s="10" t="s">
        <v>752</v>
      </c>
      <c r="AP275" s="4"/>
      <c r="AQ275" s="4"/>
    </row>
    <row r="276">
      <c r="A276" s="28"/>
      <c r="B276" s="28"/>
      <c r="C276" s="23"/>
      <c r="D276" s="66"/>
      <c r="E276" s="68"/>
      <c r="F276" s="66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3"/>
      <c r="AF276" s="66"/>
      <c r="AG276" s="66"/>
      <c r="AH276" s="66"/>
      <c r="AI276" s="66"/>
      <c r="AJ276" s="66"/>
      <c r="AK276" s="66"/>
      <c r="AL276" s="28"/>
      <c r="AM276" s="28"/>
      <c r="AN276" s="28"/>
      <c r="AO276" s="10" t="s">
        <v>753</v>
      </c>
      <c r="AP276" s="4"/>
      <c r="AQ276" s="4"/>
    </row>
    <row r="277">
      <c r="A277" s="28"/>
      <c r="B277" s="28"/>
      <c r="C277" s="23"/>
      <c r="D277" s="66"/>
      <c r="E277" s="66"/>
      <c r="F277" s="6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3"/>
      <c r="AF277" s="66"/>
      <c r="AG277" s="66"/>
      <c r="AH277" s="68"/>
      <c r="AI277" s="66"/>
      <c r="AJ277" s="66"/>
      <c r="AK277" s="66"/>
      <c r="AL277" s="28"/>
      <c r="AM277" s="28"/>
      <c r="AN277" s="28"/>
      <c r="AO277" s="10" t="s">
        <v>754</v>
      </c>
      <c r="AP277" s="4" t="s">
        <v>755</v>
      </c>
      <c r="AQ277" s="4"/>
    </row>
    <row r="278">
      <c r="A278" s="28"/>
      <c r="B278" s="28"/>
      <c r="C278" s="23"/>
      <c r="D278" s="66"/>
      <c r="E278" s="68"/>
      <c r="F278" s="66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3"/>
      <c r="AF278" s="66"/>
      <c r="AG278" s="66"/>
      <c r="AH278" s="68"/>
      <c r="AI278" s="66"/>
      <c r="AJ278" s="66"/>
      <c r="AK278" s="66"/>
      <c r="AL278" s="28"/>
      <c r="AM278" s="28"/>
      <c r="AN278" s="28"/>
      <c r="AO278" s="10" t="s">
        <v>756</v>
      </c>
      <c r="AP278" s="4" t="s">
        <v>757</v>
      </c>
      <c r="AQ278" s="4"/>
    </row>
    <row r="279">
      <c r="A279" s="28"/>
      <c r="B279" s="28"/>
      <c r="C279" s="23"/>
      <c r="D279" s="66"/>
      <c r="E279" s="66"/>
      <c r="F279" s="6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3"/>
      <c r="AF279" s="66"/>
      <c r="AG279" s="66"/>
      <c r="AH279" s="66"/>
      <c r="AI279" s="66"/>
      <c r="AJ279" s="66"/>
      <c r="AK279" s="68"/>
      <c r="AL279" s="28"/>
      <c r="AM279" s="28"/>
      <c r="AN279" s="28"/>
      <c r="AO279" s="10" t="s">
        <v>758</v>
      </c>
      <c r="AP279" s="4" t="s">
        <v>51</v>
      </c>
      <c r="AQ279" s="4"/>
    </row>
    <row r="280">
      <c r="A280" s="28"/>
      <c r="B280" s="28"/>
      <c r="C280" s="23"/>
      <c r="D280" s="66"/>
      <c r="E280" s="66"/>
      <c r="F280" s="6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3"/>
      <c r="AF280" s="66"/>
      <c r="AG280" s="66"/>
      <c r="AH280" s="66"/>
      <c r="AI280" s="66"/>
      <c r="AJ280" s="66"/>
      <c r="AK280" s="68"/>
      <c r="AL280" s="28"/>
      <c r="AM280" s="28"/>
      <c r="AN280" s="28"/>
      <c r="AO280" s="10" t="s">
        <v>759</v>
      </c>
      <c r="AP280" s="4" t="s">
        <v>51</v>
      </c>
      <c r="AQ280" s="4"/>
    </row>
    <row r="281">
      <c r="A281" s="28"/>
      <c r="B281" s="28"/>
      <c r="C281" s="23"/>
      <c r="D281" s="66"/>
      <c r="E281" s="66"/>
      <c r="F281" s="66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3"/>
      <c r="AF281" s="66"/>
      <c r="AG281" s="66"/>
      <c r="AH281" s="68"/>
      <c r="AI281" s="66"/>
      <c r="AJ281" s="66"/>
      <c r="AK281" s="66"/>
      <c r="AL281" s="28"/>
      <c r="AM281" s="28"/>
      <c r="AN281" s="28"/>
      <c r="AO281" s="10" t="s">
        <v>760</v>
      </c>
      <c r="AP281" s="4" t="s">
        <v>51</v>
      </c>
      <c r="AQ281" s="4"/>
    </row>
    <row r="282">
      <c r="A282" s="28"/>
      <c r="B282" s="28"/>
      <c r="C282" s="23"/>
      <c r="D282" s="66"/>
      <c r="E282" s="66"/>
      <c r="F282" s="66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3"/>
      <c r="AF282" s="66"/>
      <c r="AG282" s="66"/>
      <c r="AH282" s="66"/>
      <c r="AI282" s="66"/>
      <c r="AJ282" s="66"/>
      <c r="AK282" s="68"/>
      <c r="AL282" s="28"/>
      <c r="AM282" s="28"/>
      <c r="AN282" s="28"/>
      <c r="AO282" s="10" t="s">
        <v>761</v>
      </c>
      <c r="AP282" s="4" t="s">
        <v>762</v>
      </c>
      <c r="AQ282" s="4"/>
    </row>
    <row r="283">
      <c r="A283" s="28"/>
      <c r="B283" s="28"/>
      <c r="C283" s="23"/>
      <c r="D283" s="66"/>
      <c r="E283" s="66"/>
      <c r="F283" s="66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3"/>
      <c r="AF283" s="66"/>
      <c r="AG283" s="66"/>
      <c r="AH283" s="66"/>
      <c r="AI283" s="66"/>
      <c r="AJ283" s="66"/>
      <c r="AK283" s="66"/>
      <c r="AL283" s="28"/>
      <c r="AM283" s="28"/>
      <c r="AN283" s="28"/>
      <c r="AO283" s="10" t="s">
        <v>763</v>
      </c>
      <c r="AP283" s="4" t="s">
        <v>51</v>
      </c>
      <c r="AQ283" s="4"/>
    </row>
    <row r="284">
      <c r="A284" s="28"/>
      <c r="B284" s="28"/>
      <c r="C284" s="23"/>
      <c r="D284" s="66"/>
      <c r="E284" s="66"/>
      <c r="F284" s="6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3"/>
      <c r="AF284" s="66"/>
      <c r="AG284" s="66"/>
      <c r="AH284" s="66"/>
      <c r="AI284" s="66"/>
      <c r="AJ284" s="66"/>
      <c r="AK284" s="68"/>
      <c r="AL284" s="28"/>
      <c r="AM284" s="28"/>
      <c r="AN284" s="28"/>
      <c r="AO284" s="10" t="s">
        <v>764</v>
      </c>
      <c r="AP284" s="4"/>
      <c r="AQ284" s="4"/>
    </row>
    <row r="285">
      <c r="A285" s="28"/>
      <c r="B285" s="28"/>
      <c r="C285" s="23"/>
      <c r="D285" s="66"/>
      <c r="E285" s="68"/>
      <c r="F285" s="66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3"/>
      <c r="AF285" s="66"/>
      <c r="AG285" s="66"/>
      <c r="AH285" s="68"/>
      <c r="AI285" s="66"/>
      <c r="AJ285" s="66"/>
      <c r="AK285" s="68"/>
      <c r="AL285" s="28"/>
      <c r="AM285" s="28"/>
      <c r="AN285" s="28"/>
      <c r="AO285" s="10" t="s">
        <v>765</v>
      </c>
      <c r="AP285" s="4" t="s">
        <v>766</v>
      </c>
      <c r="AQ285" s="4"/>
    </row>
    <row r="286">
      <c r="A286" s="28"/>
      <c r="B286" s="28"/>
      <c r="C286" s="23"/>
      <c r="D286" s="66"/>
      <c r="E286" s="68"/>
      <c r="F286" s="66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3"/>
      <c r="AF286" s="66"/>
      <c r="AG286" s="66"/>
      <c r="AH286" s="66"/>
      <c r="AI286" s="66"/>
      <c r="AJ286" s="66"/>
      <c r="AK286" s="66"/>
      <c r="AL286" s="28"/>
      <c r="AM286" s="28"/>
      <c r="AN286" s="28"/>
      <c r="AO286" s="10" t="s">
        <v>767</v>
      </c>
      <c r="AP286" s="4" t="s">
        <v>768</v>
      </c>
      <c r="AQ286" s="4"/>
    </row>
    <row r="287">
      <c r="A287" s="28"/>
      <c r="B287" s="28"/>
      <c r="C287" s="23"/>
      <c r="D287" s="66"/>
      <c r="E287" s="66"/>
      <c r="F287" s="6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3"/>
      <c r="AF287" s="66"/>
      <c r="AG287" s="66"/>
      <c r="AH287" s="68"/>
      <c r="AI287" s="66"/>
      <c r="AJ287" s="66"/>
      <c r="AK287" s="66"/>
      <c r="AL287" s="28"/>
      <c r="AM287" s="28"/>
      <c r="AN287" s="28"/>
      <c r="AO287" s="10" t="s">
        <v>769</v>
      </c>
      <c r="AP287" s="4" t="s">
        <v>770</v>
      </c>
      <c r="AQ287" s="4"/>
    </row>
    <row r="288">
      <c r="A288" s="28"/>
      <c r="B288" s="28"/>
      <c r="C288" s="23"/>
      <c r="D288" s="66"/>
      <c r="E288" s="66"/>
      <c r="F288" s="66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3"/>
      <c r="AF288" s="66"/>
      <c r="AG288" s="66"/>
      <c r="AH288" s="68"/>
      <c r="AI288" s="66"/>
      <c r="AJ288" s="66"/>
      <c r="AK288" s="68"/>
      <c r="AL288" s="28"/>
      <c r="AM288" s="28"/>
      <c r="AN288" s="28"/>
      <c r="AO288" s="10" t="s">
        <v>771</v>
      </c>
      <c r="AP288" s="4" t="s">
        <v>174</v>
      </c>
      <c r="AQ288" s="4"/>
    </row>
    <row r="289">
      <c r="A289" s="28"/>
      <c r="B289" s="28"/>
      <c r="C289" s="23"/>
      <c r="D289" s="66"/>
      <c r="E289" s="68"/>
      <c r="F289" s="6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3"/>
      <c r="AF289" s="66"/>
      <c r="AG289" s="66"/>
      <c r="AH289" s="66"/>
      <c r="AI289" s="66"/>
      <c r="AJ289" s="66"/>
      <c r="AK289" s="68"/>
      <c r="AL289" s="28"/>
      <c r="AM289" s="28"/>
      <c r="AN289" s="28"/>
      <c r="AO289" s="10" t="s">
        <v>772</v>
      </c>
      <c r="AP289" s="4" t="s">
        <v>773</v>
      </c>
      <c r="AQ289" s="4"/>
    </row>
    <row r="290">
      <c r="A290" s="28"/>
      <c r="B290" s="28"/>
      <c r="C290" s="23"/>
      <c r="D290" s="66"/>
      <c r="E290" s="66"/>
      <c r="F290" s="6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3"/>
      <c r="AF290" s="66"/>
      <c r="AG290" s="66"/>
      <c r="AH290" s="66"/>
      <c r="AI290" s="66"/>
      <c r="AJ290" s="66"/>
      <c r="AK290" s="66"/>
      <c r="AL290" s="28"/>
      <c r="AM290" s="28"/>
      <c r="AN290" s="28"/>
      <c r="AO290" s="10" t="s">
        <v>774</v>
      </c>
      <c r="AP290" s="4" t="s">
        <v>143</v>
      </c>
      <c r="AQ290" s="4"/>
    </row>
    <row r="291">
      <c r="A291" s="28"/>
      <c r="B291" s="28"/>
      <c r="C291" s="23"/>
      <c r="D291" s="66"/>
      <c r="E291" s="68"/>
      <c r="F291" s="66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3"/>
      <c r="AF291" s="66"/>
      <c r="AG291" s="66"/>
      <c r="AH291" s="66"/>
      <c r="AI291" s="66"/>
      <c r="AJ291" s="66"/>
      <c r="AK291" s="66"/>
      <c r="AL291" s="28"/>
      <c r="AM291" s="28"/>
      <c r="AN291" s="28"/>
      <c r="AO291" s="10" t="s">
        <v>775</v>
      </c>
      <c r="AP291" s="4" t="s">
        <v>421</v>
      </c>
      <c r="AQ291" s="4"/>
    </row>
    <row r="292">
      <c r="A292" s="28"/>
      <c r="B292" s="28"/>
      <c r="C292" s="23"/>
      <c r="D292" s="66"/>
      <c r="E292" s="68"/>
      <c r="F292" s="66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3"/>
      <c r="AF292" s="66"/>
      <c r="AG292" s="66"/>
      <c r="AH292" s="68"/>
      <c r="AI292" s="66"/>
      <c r="AJ292" s="66"/>
      <c r="AK292" s="68"/>
      <c r="AL292" s="28"/>
      <c r="AM292" s="28"/>
      <c r="AN292" s="28"/>
      <c r="AO292" s="10" t="s">
        <v>776</v>
      </c>
      <c r="AP292" s="4" t="s">
        <v>777</v>
      </c>
      <c r="AQ292" s="4"/>
    </row>
    <row r="293">
      <c r="A293" s="28"/>
      <c r="B293" s="28"/>
      <c r="C293" s="23"/>
      <c r="D293" s="66"/>
      <c r="E293" s="66"/>
      <c r="F293" s="66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3"/>
      <c r="AF293" s="66"/>
      <c r="AG293" s="66"/>
      <c r="AH293" s="68"/>
      <c r="AI293" s="66"/>
      <c r="AJ293" s="66"/>
      <c r="AK293" s="66"/>
      <c r="AL293" s="28"/>
      <c r="AM293" s="28"/>
      <c r="AN293" s="28"/>
      <c r="AO293" s="10" t="s">
        <v>778</v>
      </c>
      <c r="AP293" s="4"/>
      <c r="AQ293" s="4"/>
    </row>
    <row r="294">
      <c r="A294" s="28"/>
      <c r="B294" s="28"/>
      <c r="C294" s="23"/>
      <c r="D294" s="66"/>
      <c r="E294" s="66"/>
      <c r="F294" s="6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3"/>
      <c r="AF294" s="66"/>
      <c r="AG294" s="66"/>
      <c r="AH294" s="66"/>
      <c r="AI294" s="66"/>
      <c r="AJ294" s="66"/>
      <c r="AK294" s="68"/>
      <c r="AL294" s="28"/>
      <c r="AM294" s="28"/>
      <c r="AN294" s="28"/>
      <c r="AO294" s="10" t="s">
        <v>779</v>
      </c>
      <c r="AP294" s="4" t="s">
        <v>174</v>
      </c>
      <c r="AQ294" s="4"/>
    </row>
    <row r="295">
      <c r="A295" s="28"/>
      <c r="B295" s="28"/>
      <c r="C295" s="23"/>
      <c r="D295" s="66"/>
      <c r="E295" s="68"/>
      <c r="F295" s="6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3"/>
      <c r="AF295" s="66"/>
      <c r="AG295" s="66"/>
      <c r="AH295" s="66"/>
      <c r="AI295" s="66"/>
      <c r="AJ295" s="66"/>
      <c r="AK295" s="68"/>
      <c r="AL295" s="28"/>
      <c r="AM295" s="28"/>
      <c r="AN295" s="28"/>
      <c r="AO295" s="10" t="s">
        <v>780</v>
      </c>
      <c r="AP295" s="4" t="s">
        <v>166</v>
      </c>
      <c r="AQ295" s="4"/>
    </row>
    <row r="296">
      <c r="A296" s="28"/>
      <c r="B296" s="28"/>
      <c r="C296" s="23"/>
      <c r="D296" s="66"/>
      <c r="E296" s="66"/>
      <c r="F296" s="66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3"/>
      <c r="AF296" s="66"/>
      <c r="AG296" s="66"/>
      <c r="AH296" s="68"/>
      <c r="AI296" s="66"/>
      <c r="AJ296" s="66"/>
      <c r="AK296" s="66"/>
      <c r="AL296" s="28"/>
      <c r="AM296" s="28"/>
      <c r="AN296" s="28"/>
      <c r="AO296" s="10" t="s">
        <v>781</v>
      </c>
      <c r="AP296" s="4" t="s">
        <v>782</v>
      </c>
      <c r="AQ296" s="4"/>
    </row>
    <row r="297">
      <c r="A297" s="28"/>
      <c r="B297" s="28"/>
      <c r="C297" s="23"/>
      <c r="D297" s="66"/>
      <c r="E297" s="66"/>
      <c r="F297" s="66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3"/>
      <c r="AF297" s="66"/>
      <c r="AG297" s="66"/>
      <c r="AH297" s="66"/>
      <c r="AI297" s="66"/>
      <c r="AJ297" s="66"/>
      <c r="AK297" s="66"/>
      <c r="AL297" s="28"/>
      <c r="AM297" s="28"/>
      <c r="AN297" s="28"/>
      <c r="AO297" s="10" t="s">
        <v>783</v>
      </c>
      <c r="AP297" s="4" t="s">
        <v>143</v>
      </c>
      <c r="AQ297" s="4"/>
    </row>
    <row r="298">
      <c r="A298" s="28"/>
      <c r="B298" s="28"/>
      <c r="C298" s="23"/>
      <c r="D298" s="66"/>
      <c r="E298" s="68"/>
      <c r="F298" s="6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3"/>
      <c r="AF298" s="66"/>
      <c r="AG298" s="66"/>
      <c r="AH298" s="68"/>
      <c r="AI298" s="66"/>
      <c r="AJ298" s="66"/>
      <c r="AK298" s="66"/>
      <c r="AL298" s="28"/>
      <c r="AM298" s="28"/>
      <c r="AN298" s="28"/>
      <c r="AO298" s="10" t="s">
        <v>784</v>
      </c>
      <c r="AP298" s="4" t="s">
        <v>166</v>
      </c>
      <c r="AQ298" s="4"/>
    </row>
    <row r="299">
      <c r="A299" s="28"/>
      <c r="B299" s="28"/>
      <c r="C299" s="23"/>
      <c r="D299" s="66"/>
      <c r="E299" s="66"/>
      <c r="F299" s="66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3"/>
      <c r="AF299" s="66"/>
      <c r="AG299" s="66"/>
      <c r="AH299" s="66"/>
      <c r="AI299" s="66"/>
      <c r="AJ299" s="66"/>
      <c r="AK299" s="68"/>
      <c r="AL299" s="28"/>
      <c r="AM299" s="28"/>
      <c r="AN299" s="28"/>
      <c r="AO299" s="10" t="s">
        <v>785</v>
      </c>
      <c r="AP299" s="4" t="s">
        <v>465</v>
      </c>
      <c r="AQ299" s="4"/>
    </row>
    <row r="300">
      <c r="A300" s="28"/>
      <c r="B300" s="28"/>
      <c r="C300" s="23"/>
      <c r="D300" s="66"/>
      <c r="E300" s="68"/>
      <c r="F300" s="6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3"/>
      <c r="AF300" s="66"/>
      <c r="AG300" s="66"/>
      <c r="AH300" s="66"/>
      <c r="AI300" s="66"/>
      <c r="AJ300" s="66"/>
      <c r="AK300" s="68"/>
      <c r="AL300" s="28"/>
      <c r="AM300" s="28"/>
      <c r="AN300" s="28"/>
      <c r="AO300" s="10" t="s">
        <v>786</v>
      </c>
      <c r="AP300" s="4" t="s">
        <v>166</v>
      </c>
      <c r="AQ300" s="4"/>
    </row>
    <row r="301">
      <c r="A301" s="28"/>
      <c r="B301" s="28"/>
      <c r="C301" s="23"/>
      <c r="D301" s="66"/>
      <c r="E301" s="68"/>
      <c r="F301" s="66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3"/>
      <c r="AF301" s="66"/>
      <c r="AG301" s="66"/>
      <c r="AH301" s="66"/>
      <c r="AI301" s="66"/>
      <c r="AJ301" s="66"/>
      <c r="AK301" s="66"/>
      <c r="AL301" s="28"/>
      <c r="AM301" s="28"/>
      <c r="AN301" s="28"/>
      <c r="AO301" s="10" t="s">
        <v>787</v>
      </c>
      <c r="AP301" s="4" t="s">
        <v>51</v>
      </c>
      <c r="AQ301" s="4"/>
    </row>
    <row r="302">
      <c r="A302" s="28"/>
      <c r="B302" s="28"/>
      <c r="C302" s="23"/>
      <c r="D302" s="66"/>
      <c r="E302" s="66"/>
      <c r="F302" s="66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3"/>
      <c r="AF302" s="66"/>
      <c r="AG302" s="66"/>
      <c r="AH302" s="68"/>
      <c r="AI302" s="66"/>
      <c r="AJ302" s="66"/>
      <c r="AK302" s="66"/>
      <c r="AL302" s="28"/>
      <c r="AM302" s="28"/>
      <c r="AN302" s="28"/>
      <c r="AO302" s="10" t="s">
        <v>788</v>
      </c>
      <c r="AP302" s="4" t="s">
        <v>51</v>
      </c>
      <c r="AQ302" s="4"/>
    </row>
    <row r="303">
      <c r="A303" s="28"/>
      <c r="B303" s="28"/>
      <c r="C303" s="23"/>
      <c r="D303" s="66"/>
      <c r="E303" s="66"/>
      <c r="F303" s="66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3"/>
      <c r="AF303" s="66"/>
      <c r="AG303" s="66"/>
      <c r="AH303" s="66"/>
      <c r="AI303" s="66"/>
      <c r="AJ303" s="66"/>
      <c r="AK303" s="68"/>
      <c r="AL303" s="28"/>
      <c r="AM303" s="28"/>
      <c r="AN303" s="28"/>
      <c r="AO303" s="10" t="s">
        <v>789</v>
      </c>
      <c r="AP303" s="4" t="s">
        <v>790</v>
      </c>
      <c r="AQ303" s="4"/>
    </row>
    <row r="304">
      <c r="A304" s="28"/>
      <c r="B304" s="28"/>
      <c r="C304" s="23"/>
      <c r="D304" s="66"/>
      <c r="E304" s="66"/>
      <c r="F304" s="6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3"/>
      <c r="AF304" s="66"/>
      <c r="AG304" s="66"/>
      <c r="AH304" s="68"/>
      <c r="AI304" s="66"/>
      <c r="AJ304" s="66"/>
      <c r="AK304" s="66"/>
      <c r="AL304" s="28"/>
      <c r="AM304" s="28"/>
      <c r="AN304" s="28"/>
      <c r="AO304" s="10" t="s">
        <v>791</v>
      </c>
      <c r="AP304" s="4" t="s">
        <v>51</v>
      </c>
      <c r="AQ304" s="4"/>
    </row>
    <row r="305">
      <c r="A305" s="28"/>
      <c r="B305" s="28"/>
      <c r="C305" s="23"/>
      <c r="D305" s="66"/>
      <c r="E305" s="68"/>
      <c r="F305" s="66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3"/>
      <c r="AF305" s="66"/>
      <c r="AG305" s="66"/>
      <c r="AH305" s="66"/>
      <c r="AI305" s="66"/>
      <c r="AJ305" s="66"/>
      <c r="AK305" s="68"/>
      <c r="AL305" s="28"/>
      <c r="AM305" s="28"/>
      <c r="AN305" s="28"/>
      <c r="AO305" s="10" t="s">
        <v>792</v>
      </c>
      <c r="AP305" s="4" t="s">
        <v>51</v>
      </c>
      <c r="AQ305" s="4"/>
    </row>
    <row r="306">
      <c r="A306" s="28"/>
      <c r="B306" s="28"/>
      <c r="C306" s="23"/>
      <c r="D306" s="66"/>
      <c r="E306" s="68"/>
      <c r="F306" s="6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3"/>
      <c r="AF306" s="66"/>
      <c r="AG306" s="66"/>
      <c r="AH306" s="68"/>
      <c r="AI306" s="66"/>
      <c r="AJ306" s="66"/>
      <c r="AK306" s="66"/>
      <c r="AL306" s="28"/>
      <c r="AM306" s="28"/>
      <c r="AN306" s="28"/>
      <c r="AO306" s="10" t="s">
        <v>793</v>
      </c>
      <c r="AP306" s="4" t="s">
        <v>174</v>
      </c>
      <c r="AQ306" s="4"/>
    </row>
    <row r="307">
      <c r="A307" s="28"/>
      <c r="B307" s="28"/>
      <c r="C307" s="23"/>
      <c r="D307" s="66"/>
      <c r="E307" s="66"/>
      <c r="F307" s="66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3"/>
      <c r="AF307" s="66"/>
      <c r="AG307" s="66"/>
      <c r="AH307" s="66"/>
      <c r="AI307" s="66"/>
      <c r="AJ307" s="66"/>
      <c r="AK307" s="66"/>
      <c r="AL307" s="28"/>
      <c r="AM307" s="28"/>
      <c r="AN307" s="28"/>
      <c r="AO307" s="10" t="s">
        <v>794</v>
      </c>
      <c r="AP307" s="4"/>
      <c r="AQ307" s="4"/>
    </row>
    <row r="308">
      <c r="A308" s="28"/>
      <c r="B308" s="28"/>
      <c r="C308" s="23"/>
      <c r="D308" s="66"/>
      <c r="E308" s="66"/>
      <c r="F308" s="6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3"/>
      <c r="AF308" s="66"/>
      <c r="AG308" s="66"/>
      <c r="AH308" s="68"/>
      <c r="AI308" s="66"/>
      <c r="AJ308" s="66"/>
      <c r="AK308" s="66"/>
      <c r="AL308" s="28"/>
      <c r="AM308" s="28"/>
      <c r="AN308" s="28"/>
      <c r="AO308" s="10" t="s">
        <v>795</v>
      </c>
      <c r="AP308" s="4" t="s">
        <v>51</v>
      </c>
      <c r="AQ308" s="4"/>
    </row>
    <row r="309">
      <c r="A309" s="28"/>
      <c r="B309" s="28"/>
      <c r="C309" s="23"/>
      <c r="D309" s="66"/>
      <c r="E309" s="68"/>
      <c r="F309" s="66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3"/>
      <c r="AF309" s="66"/>
      <c r="AG309" s="66"/>
      <c r="AH309" s="66"/>
      <c r="AI309" s="66"/>
      <c r="AJ309" s="66"/>
      <c r="AK309" s="68"/>
      <c r="AL309" s="28"/>
      <c r="AM309" s="28"/>
      <c r="AN309" s="28"/>
      <c r="AO309" s="10" t="s">
        <v>796</v>
      </c>
      <c r="AP309" s="4" t="s">
        <v>51</v>
      </c>
      <c r="AQ309" s="4"/>
    </row>
    <row r="310">
      <c r="A310" s="28"/>
      <c r="B310" s="28"/>
      <c r="C310" s="23"/>
      <c r="D310" s="66"/>
      <c r="E310" s="66"/>
      <c r="F310" s="6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3"/>
      <c r="AF310" s="66"/>
      <c r="AG310" s="66"/>
      <c r="AH310" s="66"/>
      <c r="AI310" s="66"/>
      <c r="AJ310" s="66"/>
      <c r="AK310" s="66"/>
      <c r="AL310" s="28"/>
      <c r="AM310" s="28"/>
      <c r="AN310" s="28"/>
      <c r="AO310" s="10" t="s">
        <v>797</v>
      </c>
      <c r="AP310" s="4" t="s">
        <v>174</v>
      </c>
      <c r="AQ310" s="4"/>
    </row>
    <row r="311">
      <c r="A311" s="28"/>
      <c r="B311" s="28"/>
      <c r="C311" s="23"/>
      <c r="D311" s="66"/>
      <c r="E311" s="68"/>
      <c r="F311" s="66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3"/>
      <c r="AF311" s="66"/>
      <c r="AG311" s="66"/>
      <c r="AH311" s="66"/>
      <c r="AI311" s="66"/>
      <c r="AJ311" s="66"/>
      <c r="AK311" s="68"/>
      <c r="AL311" s="28"/>
      <c r="AM311" s="28"/>
      <c r="AN311" s="28"/>
      <c r="AO311" s="10" t="s">
        <v>798</v>
      </c>
      <c r="AP311" s="4"/>
      <c r="AQ311" s="4"/>
    </row>
    <row r="312">
      <c r="A312" s="28"/>
      <c r="B312" s="28"/>
      <c r="C312" s="23"/>
      <c r="D312" s="66"/>
      <c r="E312" s="66"/>
      <c r="F312" s="66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3"/>
      <c r="AF312" s="66"/>
      <c r="AG312" s="66"/>
      <c r="AH312" s="66"/>
      <c r="AI312" s="66"/>
      <c r="AJ312" s="66"/>
      <c r="AK312" s="66"/>
      <c r="AL312" s="28"/>
      <c r="AM312" s="28"/>
      <c r="AN312" s="28"/>
      <c r="AO312" s="10" t="s">
        <v>799</v>
      </c>
      <c r="AP312" s="4" t="s">
        <v>174</v>
      </c>
      <c r="AQ312" s="4"/>
    </row>
    <row r="313">
      <c r="A313" s="28"/>
      <c r="B313" s="28"/>
      <c r="C313" s="23"/>
      <c r="D313" s="66"/>
      <c r="E313" s="66"/>
      <c r="F313" s="66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3"/>
      <c r="AF313" s="66"/>
      <c r="AG313" s="66"/>
      <c r="AH313" s="66"/>
      <c r="AI313" s="66"/>
      <c r="AJ313" s="66"/>
      <c r="AK313" s="68"/>
      <c r="AL313" s="28"/>
      <c r="AM313" s="28"/>
      <c r="AN313" s="28"/>
      <c r="AO313" s="10" t="s">
        <v>800</v>
      </c>
      <c r="AP313" s="4"/>
      <c r="AQ313" s="4"/>
    </row>
    <row r="314">
      <c r="A314" s="28"/>
      <c r="B314" s="28"/>
      <c r="C314" s="23"/>
      <c r="D314" s="66"/>
      <c r="E314" s="66"/>
      <c r="F314" s="66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3"/>
      <c r="AF314" s="66"/>
      <c r="AG314" s="66"/>
      <c r="AH314" s="66"/>
      <c r="AI314" s="66"/>
      <c r="AJ314" s="66"/>
      <c r="AK314" s="66"/>
      <c r="AL314" s="28"/>
      <c r="AM314" s="28"/>
      <c r="AN314" s="28"/>
      <c r="AO314" s="10" t="s">
        <v>801</v>
      </c>
      <c r="AP314" s="4"/>
      <c r="AQ314" s="4"/>
    </row>
    <row r="315">
      <c r="A315" s="28"/>
      <c r="B315" s="28"/>
      <c r="C315" s="23"/>
      <c r="D315" s="66"/>
      <c r="E315" s="68"/>
      <c r="F315" s="66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3"/>
      <c r="AF315" s="66"/>
      <c r="AG315" s="66"/>
      <c r="AH315" s="66"/>
      <c r="AI315" s="66"/>
      <c r="AJ315" s="66"/>
      <c r="AK315" s="68"/>
      <c r="AL315" s="28"/>
      <c r="AM315" s="28"/>
      <c r="AN315" s="28"/>
      <c r="AO315" s="10" t="s">
        <v>802</v>
      </c>
      <c r="AP315" s="4"/>
      <c r="AQ315" s="4"/>
    </row>
    <row r="316">
      <c r="A316" s="28"/>
      <c r="B316" s="28"/>
      <c r="C316" s="23"/>
      <c r="D316" s="66"/>
      <c r="E316" s="66"/>
      <c r="F316" s="66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3"/>
      <c r="AF316" s="66"/>
      <c r="AG316" s="66"/>
      <c r="AH316" s="66"/>
      <c r="AI316" s="66"/>
      <c r="AJ316" s="66"/>
      <c r="AK316" s="66"/>
      <c r="AL316" s="28"/>
      <c r="AM316" s="28"/>
      <c r="AN316" s="28"/>
      <c r="AO316" s="10" t="s">
        <v>803</v>
      </c>
      <c r="AP316" s="4" t="s">
        <v>804</v>
      </c>
      <c r="AQ316" s="4"/>
    </row>
    <row r="317">
      <c r="A317" s="28"/>
      <c r="B317" s="28"/>
      <c r="C317" s="23"/>
      <c r="D317" s="66"/>
      <c r="E317" s="68"/>
      <c r="F317" s="66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3"/>
      <c r="AF317" s="66"/>
      <c r="AG317" s="66"/>
      <c r="AH317" s="66"/>
      <c r="AI317" s="66"/>
      <c r="AJ317" s="66"/>
      <c r="AK317" s="66"/>
      <c r="AL317" s="28"/>
      <c r="AM317" s="28"/>
      <c r="AN317" s="28"/>
      <c r="AO317" s="10" t="s">
        <v>805</v>
      </c>
      <c r="AP317" s="4" t="s">
        <v>143</v>
      </c>
      <c r="AQ317" s="4"/>
    </row>
    <row r="318">
      <c r="A318" s="28"/>
      <c r="B318" s="28"/>
      <c r="C318" s="23"/>
      <c r="D318" s="66"/>
      <c r="E318" s="66"/>
      <c r="F318" s="66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3"/>
      <c r="AF318" s="66"/>
      <c r="AG318" s="66"/>
      <c r="AH318" s="66"/>
      <c r="AI318" s="66"/>
      <c r="AJ318" s="66"/>
      <c r="AK318" s="66"/>
      <c r="AL318" s="28"/>
      <c r="AM318" s="28"/>
      <c r="AN318" s="28"/>
      <c r="AO318" s="10" t="s">
        <v>806</v>
      </c>
      <c r="AP318" s="4" t="s">
        <v>287</v>
      </c>
      <c r="AQ318" s="4"/>
    </row>
    <row r="319">
      <c r="A319" s="28"/>
      <c r="B319" s="28"/>
      <c r="C319" s="23"/>
      <c r="D319" s="66"/>
      <c r="E319" s="68"/>
      <c r="F319" s="66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3"/>
      <c r="AF319" s="66"/>
      <c r="AG319" s="66"/>
      <c r="AH319" s="68"/>
      <c r="AI319" s="66"/>
      <c r="AJ319" s="66"/>
      <c r="AK319" s="66"/>
      <c r="AL319" s="28"/>
      <c r="AM319" s="28"/>
      <c r="AN319" s="28"/>
      <c r="AO319" s="10" t="s">
        <v>807</v>
      </c>
      <c r="AP319" s="4"/>
      <c r="AQ319" s="4"/>
    </row>
    <row r="320">
      <c r="A320" s="28"/>
      <c r="B320" s="28"/>
      <c r="C320" s="23"/>
      <c r="D320" s="66"/>
      <c r="E320" s="66"/>
      <c r="F320" s="66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3"/>
      <c r="AF320" s="66"/>
      <c r="AG320" s="66"/>
      <c r="AH320" s="68"/>
      <c r="AI320" s="66"/>
      <c r="AJ320" s="66"/>
      <c r="AK320" s="66"/>
      <c r="AL320" s="28"/>
      <c r="AM320" s="28"/>
      <c r="AN320" s="28"/>
      <c r="AO320" s="10" t="s">
        <v>808</v>
      </c>
      <c r="AP320" s="4"/>
      <c r="AQ320" s="4"/>
    </row>
    <row r="321">
      <c r="A321" s="28"/>
      <c r="B321" s="28"/>
      <c r="C321" s="23"/>
      <c r="D321" s="66"/>
      <c r="E321" s="68"/>
      <c r="F321" s="6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3"/>
      <c r="AF321" s="66"/>
      <c r="AG321" s="66"/>
      <c r="AH321" s="68"/>
      <c r="AI321" s="66"/>
      <c r="AJ321" s="66"/>
      <c r="AK321" s="66"/>
      <c r="AL321" s="28"/>
      <c r="AM321" s="28"/>
      <c r="AN321" s="28"/>
      <c r="AO321" s="10" t="s">
        <v>809</v>
      </c>
      <c r="AP321" s="4"/>
      <c r="AQ321" s="4"/>
    </row>
    <row r="322">
      <c r="A322" s="28"/>
      <c r="B322" s="28"/>
      <c r="C322" s="23"/>
      <c r="D322" s="66"/>
      <c r="E322" s="66"/>
      <c r="F322" s="6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3"/>
      <c r="AF322" s="66"/>
      <c r="AG322" s="66"/>
      <c r="AH322" s="66"/>
      <c r="AI322" s="66"/>
      <c r="AJ322" s="66"/>
      <c r="AK322" s="66"/>
      <c r="AL322" s="28"/>
      <c r="AM322" s="28"/>
      <c r="AN322" s="28"/>
      <c r="AO322" s="10" t="s">
        <v>810</v>
      </c>
      <c r="AP322" s="4" t="s">
        <v>174</v>
      </c>
      <c r="AQ322" s="4"/>
    </row>
    <row r="323">
      <c r="A323" s="28"/>
      <c r="B323" s="28"/>
      <c r="C323" s="23"/>
      <c r="D323" s="66"/>
      <c r="E323" s="66"/>
      <c r="F323" s="6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3"/>
      <c r="AF323" s="66"/>
      <c r="AG323" s="66"/>
      <c r="AH323" s="68"/>
      <c r="AI323" s="66"/>
      <c r="AJ323" s="66"/>
      <c r="AK323" s="66"/>
      <c r="AL323" s="28"/>
      <c r="AM323" s="28"/>
      <c r="AN323" s="28"/>
      <c r="AO323" s="10" t="s">
        <v>811</v>
      </c>
      <c r="AP323" s="4"/>
      <c r="AQ323" s="4"/>
    </row>
    <row r="324">
      <c r="A324" s="28"/>
      <c r="B324" s="28"/>
      <c r="C324" s="23"/>
      <c r="D324" s="66"/>
      <c r="E324" s="66"/>
      <c r="F324" s="66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3"/>
      <c r="AF324" s="66"/>
      <c r="AG324" s="66"/>
      <c r="AH324" s="66"/>
      <c r="AI324" s="66"/>
      <c r="AJ324" s="66"/>
      <c r="AK324" s="66"/>
      <c r="AL324" s="28"/>
      <c r="AM324" s="28"/>
      <c r="AN324" s="28"/>
      <c r="AO324" s="10" t="s">
        <v>812</v>
      </c>
      <c r="AP324" s="4"/>
      <c r="AQ324" s="4"/>
    </row>
    <row r="325">
      <c r="A325" s="28"/>
      <c r="B325" s="28"/>
      <c r="C325" s="23"/>
      <c r="D325" s="66"/>
      <c r="E325" s="66"/>
      <c r="F325" s="6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3"/>
      <c r="AF325" s="66"/>
      <c r="AG325" s="66"/>
      <c r="AH325" s="68"/>
      <c r="AI325" s="66"/>
      <c r="AJ325" s="66"/>
      <c r="AK325" s="66"/>
      <c r="AL325" s="28"/>
      <c r="AM325" s="28"/>
      <c r="AN325" s="28"/>
      <c r="AO325" s="10" t="s">
        <v>813</v>
      </c>
      <c r="AP325" s="4"/>
      <c r="AQ325" s="4"/>
    </row>
    <row r="326">
      <c r="A326" s="28"/>
      <c r="B326" s="28"/>
      <c r="C326" s="23"/>
      <c r="D326" s="66"/>
      <c r="E326" s="66"/>
      <c r="F326" s="66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3"/>
      <c r="AF326" s="66"/>
      <c r="AG326" s="66"/>
      <c r="AH326" s="68"/>
      <c r="AI326" s="66"/>
      <c r="AJ326" s="66"/>
      <c r="AK326" s="68"/>
      <c r="AL326" s="28"/>
      <c r="AM326" s="28"/>
      <c r="AN326" s="28"/>
      <c r="AO326" s="10" t="s">
        <v>814</v>
      </c>
      <c r="AP326" s="4" t="s">
        <v>51</v>
      </c>
      <c r="AQ326" s="4"/>
    </row>
    <row r="327">
      <c r="A327" s="28"/>
      <c r="B327" s="28"/>
      <c r="C327" s="23"/>
      <c r="D327" s="66"/>
      <c r="E327" s="66"/>
      <c r="F327" s="6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3"/>
      <c r="AF327" s="66"/>
      <c r="AG327" s="66"/>
      <c r="AH327" s="66"/>
      <c r="AI327" s="66"/>
      <c r="AJ327" s="66"/>
      <c r="AK327" s="68"/>
      <c r="AL327" s="28"/>
      <c r="AM327" s="28"/>
      <c r="AN327" s="28"/>
      <c r="AO327" s="10" t="s">
        <v>815</v>
      </c>
      <c r="AP327" s="4" t="s">
        <v>816</v>
      </c>
      <c r="AQ327" s="4"/>
    </row>
    <row r="328">
      <c r="A328" s="28"/>
      <c r="B328" s="28"/>
      <c r="C328" s="23"/>
      <c r="D328" s="66"/>
      <c r="E328" s="66"/>
      <c r="F328" s="6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3"/>
      <c r="AF328" s="66"/>
      <c r="AG328" s="66"/>
      <c r="AH328" s="66"/>
      <c r="AI328" s="66"/>
      <c r="AJ328" s="66"/>
      <c r="AK328" s="68"/>
      <c r="AL328" s="28"/>
      <c r="AM328" s="28"/>
      <c r="AN328" s="28"/>
      <c r="AO328" s="10" t="s">
        <v>817</v>
      </c>
      <c r="AP328" s="4"/>
      <c r="AQ328" s="4"/>
    </row>
    <row r="329">
      <c r="A329" s="28"/>
      <c r="B329" s="28"/>
      <c r="C329" s="23"/>
      <c r="D329" s="66"/>
      <c r="E329" s="66"/>
      <c r="F329" s="66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3"/>
      <c r="AF329" s="66"/>
      <c r="AG329" s="66"/>
      <c r="AH329" s="66"/>
      <c r="AI329" s="66"/>
      <c r="AJ329" s="66"/>
      <c r="AK329" s="66"/>
      <c r="AL329" s="28"/>
      <c r="AM329" s="28"/>
      <c r="AN329" s="28"/>
      <c r="AO329" s="10" t="s">
        <v>818</v>
      </c>
      <c r="AP329" s="4"/>
      <c r="AQ329" s="4"/>
    </row>
    <row r="330">
      <c r="A330" s="28"/>
      <c r="B330" s="28"/>
      <c r="C330" s="23"/>
      <c r="D330" s="66"/>
      <c r="E330" s="66"/>
      <c r="F330" s="66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3"/>
      <c r="AF330" s="66"/>
      <c r="AG330" s="66"/>
      <c r="AH330" s="69"/>
      <c r="AI330" s="66"/>
      <c r="AJ330" s="66"/>
      <c r="AK330" s="68"/>
      <c r="AL330" s="28"/>
      <c r="AM330" s="28"/>
      <c r="AN330" s="28"/>
      <c r="AO330" s="10" t="s">
        <v>819</v>
      </c>
      <c r="AP330" s="4" t="s">
        <v>174</v>
      </c>
      <c r="AQ330" s="4"/>
    </row>
    <row r="331">
      <c r="A331" s="28"/>
      <c r="B331" s="28"/>
      <c r="C331" s="23"/>
      <c r="D331" s="66"/>
      <c r="E331" s="66"/>
      <c r="F331" s="66"/>
      <c r="G331" s="28"/>
      <c r="H331" s="10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3"/>
      <c r="AF331" s="66"/>
      <c r="AG331" s="66"/>
      <c r="AH331" s="66"/>
      <c r="AI331" s="66"/>
      <c r="AJ331" s="66"/>
      <c r="AK331" s="66"/>
      <c r="AL331" s="28"/>
      <c r="AM331" s="28"/>
      <c r="AN331" s="28"/>
      <c r="AO331" s="10" t="s">
        <v>820</v>
      </c>
      <c r="AP331" s="4" t="s">
        <v>821</v>
      </c>
      <c r="AQ331" s="4"/>
    </row>
    <row r="332">
      <c r="A332" s="28"/>
      <c r="B332" s="28"/>
      <c r="C332" s="23"/>
      <c r="D332" s="66"/>
      <c r="E332" s="68"/>
      <c r="F332" s="69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3"/>
      <c r="AF332" s="66"/>
      <c r="AG332" s="66"/>
      <c r="AH332" s="66"/>
      <c r="AI332" s="66"/>
      <c r="AJ332" s="66"/>
      <c r="AK332" s="68"/>
      <c r="AL332" s="28"/>
      <c r="AM332" s="28"/>
      <c r="AN332" s="28"/>
      <c r="AO332" s="10" t="s">
        <v>822</v>
      </c>
      <c r="AP332" s="4" t="s">
        <v>51</v>
      </c>
      <c r="AQ332" s="4"/>
    </row>
    <row r="333">
      <c r="A333" s="28"/>
      <c r="B333" s="28"/>
      <c r="C333" s="23"/>
      <c r="D333" s="66"/>
      <c r="E333" s="68"/>
      <c r="F333" s="66"/>
      <c r="G333" s="28"/>
      <c r="H333" s="10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3"/>
      <c r="AF333" s="66"/>
      <c r="AG333" s="66"/>
      <c r="AH333" s="66"/>
      <c r="AI333" s="66"/>
      <c r="AJ333" s="66"/>
      <c r="AK333" s="68"/>
      <c r="AL333" s="28"/>
      <c r="AM333" s="28"/>
      <c r="AN333" s="28"/>
      <c r="AO333" s="10" t="s">
        <v>823</v>
      </c>
      <c r="AP333" s="4" t="s">
        <v>824</v>
      </c>
      <c r="AQ333" s="4"/>
    </row>
    <row r="334">
      <c r="A334" s="28"/>
      <c r="B334" s="28"/>
      <c r="C334" s="23"/>
      <c r="D334" s="66"/>
      <c r="E334" s="68"/>
      <c r="F334" s="66"/>
      <c r="G334" s="28"/>
      <c r="H334" s="10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3"/>
      <c r="AF334" s="66"/>
      <c r="AG334" s="66"/>
      <c r="AH334" s="69"/>
      <c r="AI334" s="66"/>
      <c r="AJ334" s="66"/>
      <c r="AK334" s="66"/>
      <c r="AL334" s="28"/>
      <c r="AM334" s="28"/>
      <c r="AN334" s="28"/>
      <c r="AO334" s="23" t="s">
        <v>825</v>
      </c>
      <c r="AP334" s="4" t="s">
        <v>824</v>
      </c>
      <c r="AQ334" s="4"/>
    </row>
    <row r="335">
      <c r="A335" s="28"/>
      <c r="B335" s="28"/>
      <c r="C335" s="23"/>
      <c r="D335" s="66"/>
      <c r="E335" s="66"/>
      <c r="F335" s="66"/>
      <c r="G335" s="28"/>
      <c r="H335" s="10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3"/>
      <c r="AF335" s="66"/>
      <c r="AG335" s="66"/>
      <c r="AH335" s="66"/>
      <c r="AI335" s="66"/>
      <c r="AJ335" s="66"/>
      <c r="AK335" s="66"/>
      <c r="AL335" s="28"/>
      <c r="AM335" s="28"/>
      <c r="AN335" s="28"/>
      <c r="AO335" s="23" t="s">
        <v>826</v>
      </c>
      <c r="AP335" s="4"/>
      <c r="AQ335" s="4"/>
    </row>
    <row r="336">
      <c r="A336" s="28"/>
      <c r="B336" s="28"/>
      <c r="C336" s="23"/>
      <c r="D336" s="66"/>
      <c r="E336" s="68"/>
      <c r="F336" s="69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3"/>
      <c r="AF336" s="66"/>
      <c r="AG336" s="66"/>
      <c r="AH336" s="66"/>
      <c r="AI336" s="66"/>
      <c r="AJ336" s="66"/>
      <c r="AK336" s="66"/>
      <c r="AL336" s="28"/>
      <c r="AM336" s="28"/>
      <c r="AN336" s="28"/>
      <c r="AO336" s="23" t="s">
        <v>827</v>
      </c>
      <c r="AP336" s="4" t="s">
        <v>174</v>
      </c>
      <c r="AQ336" s="4"/>
    </row>
    <row r="337">
      <c r="A337" s="28"/>
      <c r="B337" s="28"/>
      <c r="C337" s="23"/>
      <c r="D337" s="66"/>
      <c r="E337" s="66"/>
      <c r="F337" s="66"/>
      <c r="G337" s="28"/>
      <c r="H337" s="10"/>
      <c r="I337" s="10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3"/>
      <c r="AF337" s="66"/>
      <c r="AG337" s="66"/>
      <c r="AH337" s="69"/>
      <c r="AI337" s="66"/>
      <c r="AJ337" s="66"/>
      <c r="AK337" s="69"/>
      <c r="AL337" s="28"/>
      <c r="AM337" s="28"/>
      <c r="AN337" s="28"/>
      <c r="AO337" s="23" t="s">
        <v>828</v>
      </c>
      <c r="AP337" s="4" t="s">
        <v>829</v>
      </c>
      <c r="AQ337" s="4"/>
    </row>
    <row r="338">
      <c r="A338" s="28"/>
      <c r="B338" s="28"/>
      <c r="C338" s="23"/>
      <c r="D338" s="66"/>
      <c r="E338" s="68"/>
      <c r="F338" s="66"/>
      <c r="G338" s="28"/>
      <c r="H338" s="10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3"/>
      <c r="AF338" s="66"/>
      <c r="AG338" s="66"/>
      <c r="AH338" s="66"/>
      <c r="AI338" s="66"/>
      <c r="AJ338" s="66"/>
      <c r="AK338" s="66"/>
      <c r="AL338" s="28"/>
      <c r="AM338" s="28"/>
      <c r="AN338" s="28"/>
      <c r="AO338" s="23" t="s">
        <v>830</v>
      </c>
      <c r="AP338" s="4" t="s">
        <v>51</v>
      </c>
      <c r="AQ338" s="4"/>
    </row>
    <row r="339">
      <c r="A339" s="28"/>
      <c r="B339" s="28"/>
      <c r="C339" s="23"/>
      <c r="D339" s="66"/>
      <c r="E339" s="68"/>
      <c r="F339" s="69"/>
      <c r="G339" s="28"/>
      <c r="H339" s="28"/>
      <c r="I339" s="10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3"/>
      <c r="AF339" s="66"/>
      <c r="AG339" s="66"/>
      <c r="AH339" s="66"/>
      <c r="AI339" s="66"/>
      <c r="AJ339" s="66"/>
      <c r="AK339" s="66"/>
      <c r="AL339" s="28"/>
      <c r="AM339" s="28"/>
      <c r="AN339" s="28"/>
      <c r="AO339" s="23" t="s">
        <v>831</v>
      </c>
      <c r="AP339" s="4"/>
      <c r="AQ339" s="4"/>
    </row>
    <row r="340">
      <c r="A340" s="28"/>
      <c r="B340" s="28"/>
      <c r="C340" s="23"/>
      <c r="D340" s="66"/>
      <c r="E340" s="66"/>
      <c r="F340" s="66"/>
      <c r="G340" s="28"/>
      <c r="H340" s="10"/>
      <c r="I340" s="10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3"/>
      <c r="AF340" s="66"/>
      <c r="AG340" s="66"/>
      <c r="AH340" s="69"/>
      <c r="AI340" s="66"/>
      <c r="AJ340" s="66"/>
      <c r="AK340" s="66"/>
      <c r="AL340" s="28"/>
      <c r="AM340" s="28"/>
      <c r="AN340" s="28"/>
      <c r="AO340" s="23" t="s">
        <v>832</v>
      </c>
      <c r="AP340" s="4"/>
      <c r="AQ340" s="4"/>
    </row>
    <row r="341">
      <c r="A341" s="28"/>
      <c r="B341" s="28"/>
      <c r="C341" s="23"/>
      <c r="D341" s="66"/>
      <c r="E341" s="66"/>
      <c r="F341" s="66"/>
      <c r="G341" s="28"/>
      <c r="H341" s="10"/>
      <c r="I341" s="10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3"/>
      <c r="AF341" s="66"/>
      <c r="AG341" s="66"/>
      <c r="AH341" s="66"/>
      <c r="AI341" s="66"/>
      <c r="AJ341" s="66"/>
      <c r="AK341" s="69"/>
      <c r="AL341" s="28"/>
      <c r="AM341" s="28"/>
      <c r="AN341" s="28"/>
      <c r="AO341" s="23" t="s">
        <v>833</v>
      </c>
      <c r="AP341" s="4"/>
      <c r="AQ341" s="4"/>
    </row>
    <row r="342">
      <c r="A342" s="28"/>
      <c r="B342" s="28"/>
      <c r="C342" s="23"/>
      <c r="D342" s="66"/>
      <c r="E342" s="66"/>
      <c r="F342" s="69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3"/>
      <c r="AF342" s="66"/>
      <c r="AG342" s="66"/>
      <c r="AH342" s="66"/>
      <c r="AI342" s="66"/>
      <c r="AJ342" s="66"/>
      <c r="AK342" s="66"/>
      <c r="AL342" s="28"/>
      <c r="AM342" s="28"/>
      <c r="AN342" s="28"/>
      <c r="AO342" s="23" t="s">
        <v>834</v>
      </c>
      <c r="AP342" s="4"/>
      <c r="AQ342" s="4"/>
    </row>
    <row r="343">
      <c r="A343" s="28"/>
      <c r="B343" s="28"/>
      <c r="C343" s="23"/>
      <c r="D343" s="66"/>
      <c r="E343" s="69"/>
      <c r="F343" s="66"/>
      <c r="G343" s="10"/>
      <c r="H343" s="10"/>
      <c r="I343" s="10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3"/>
      <c r="AF343" s="66"/>
      <c r="AG343" s="66"/>
      <c r="AH343" s="66"/>
      <c r="AI343" s="66"/>
      <c r="AJ343" s="66"/>
      <c r="AK343" s="66"/>
      <c r="AL343" s="28"/>
      <c r="AM343" s="28"/>
      <c r="AN343" s="28"/>
      <c r="AO343" s="23" t="s">
        <v>835</v>
      </c>
      <c r="AP343" s="4" t="s">
        <v>836</v>
      </c>
      <c r="AQ343" s="4"/>
    </row>
    <row r="344">
      <c r="A344" s="28"/>
      <c r="B344" s="28"/>
      <c r="C344" s="23"/>
      <c r="D344" s="66"/>
      <c r="E344" s="66"/>
      <c r="F344" s="66"/>
      <c r="G344" s="28"/>
      <c r="H344" s="10"/>
      <c r="I344" s="10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3"/>
      <c r="AF344" s="66"/>
      <c r="AG344" s="66"/>
      <c r="AH344" s="69"/>
      <c r="AI344" s="66"/>
      <c r="AJ344" s="66"/>
      <c r="AK344" s="69"/>
      <c r="AL344" s="28"/>
      <c r="AM344" s="28"/>
      <c r="AN344" s="28"/>
      <c r="AO344" s="23" t="s">
        <v>837</v>
      </c>
      <c r="AP344" s="4" t="s">
        <v>51</v>
      </c>
      <c r="AQ344" s="4"/>
    </row>
    <row r="345">
      <c r="A345" s="28"/>
      <c r="B345" s="28"/>
      <c r="C345" s="23"/>
      <c r="D345" s="66"/>
      <c r="E345" s="66"/>
      <c r="F345" s="66"/>
      <c r="G345" s="10"/>
      <c r="H345" s="10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3"/>
      <c r="AF345" s="66"/>
      <c r="AG345" s="66"/>
      <c r="AH345" s="66"/>
      <c r="AI345" s="66"/>
      <c r="AJ345" s="66"/>
      <c r="AK345" s="66"/>
      <c r="AL345" s="28"/>
      <c r="AM345" s="28"/>
      <c r="AN345" s="28"/>
      <c r="AO345" s="23" t="s">
        <v>838</v>
      </c>
      <c r="AP345" s="4" t="s">
        <v>174</v>
      </c>
      <c r="AQ345" s="4"/>
    </row>
    <row r="346">
      <c r="A346" s="28"/>
      <c r="B346" s="28"/>
      <c r="C346" s="23"/>
      <c r="D346" s="66"/>
      <c r="E346" s="66"/>
      <c r="F346" s="69"/>
      <c r="G346" s="28"/>
      <c r="H346" s="28"/>
      <c r="I346" s="10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3"/>
      <c r="AF346" s="66"/>
      <c r="AG346" s="66"/>
      <c r="AH346" s="69"/>
      <c r="AI346" s="66"/>
      <c r="AJ346" s="66"/>
      <c r="AK346" s="66"/>
      <c r="AL346" s="28"/>
      <c r="AM346" s="28"/>
      <c r="AN346" s="28"/>
      <c r="AO346" s="23" t="s">
        <v>839</v>
      </c>
      <c r="AP346" s="4" t="s">
        <v>574</v>
      </c>
      <c r="AQ346" s="4"/>
    </row>
    <row r="347">
      <c r="A347" s="28"/>
      <c r="B347" s="28"/>
      <c r="C347" s="23"/>
      <c r="D347" s="66"/>
      <c r="E347" s="69"/>
      <c r="F347" s="66"/>
      <c r="G347" s="28"/>
      <c r="H347" s="10"/>
      <c r="I347" s="10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3"/>
      <c r="AF347" s="66"/>
      <c r="AG347" s="66"/>
      <c r="AH347" s="69"/>
      <c r="AI347" s="66"/>
      <c r="AJ347" s="66"/>
      <c r="AK347" s="69"/>
      <c r="AL347" s="28"/>
      <c r="AM347" s="28"/>
      <c r="AN347" s="28"/>
      <c r="AO347" s="23" t="s">
        <v>840</v>
      </c>
      <c r="AP347" s="4"/>
      <c r="AQ347" s="4"/>
    </row>
    <row r="348">
      <c r="A348" s="28"/>
      <c r="B348" s="28"/>
      <c r="C348" s="23"/>
      <c r="D348" s="66"/>
      <c r="E348" s="66"/>
      <c r="F348" s="69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3"/>
      <c r="AF348" s="66"/>
      <c r="AG348" s="66"/>
      <c r="AH348" s="66"/>
      <c r="AI348" s="66"/>
      <c r="AJ348" s="66"/>
      <c r="AK348" s="66"/>
      <c r="AL348" s="28"/>
      <c r="AM348" s="28"/>
      <c r="AN348" s="28"/>
      <c r="AO348" s="23" t="s">
        <v>841</v>
      </c>
      <c r="AP348" s="4" t="s">
        <v>51</v>
      </c>
      <c r="AQ348" s="4"/>
    </row>
    <row r="349">
      <c r="A349" s="28"/>
      <c r="B349" s="28"/>
      <c r="C349" s="23"/>
      <c r="D349" s="66"/>
      <c r="E349" s="66"/>
      <c r="F349" s="69"/>
      <c r="G349" s="28"/>
      <c r="H349" s="28"/>
      <c r="I349" s="10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3"/>
      <c r="AF349" s="66"/>
      <c r="AG349" s="66"/>
      <c r="AH349" s="69"/>
      <c r="AI349" s="66"/>
      <c r="AJ349" s="66"/>
      <c r="AK349" s="66"/>
      <c r="AL349" s="28"/>
      <c r="AM349" s="28"/>
      <c r="AN349" s="28"/>
      <c r="AO349" s="23" t="s">
        <v>842</v>
      </c>
      <c r="AP349" s="4" t="s">
        <v>51</v>
      </c>
      <c r="AQ349" s="4"/>
    </row>
    <row r="350">
      <c r="A350" s="28"/>
      <c r="B350" s="28"/>
      <c r="C350" s="23"/>
      <c r="D350" s="66"/>
      <c r="E350" s="69"/>
      <c r="F350" s="66"/>
      <c r="G350" s="28"/>
      <c r="H350" s="10"/>
      <c r="I350" s="10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3"/>
      <c r="AF350" s="66"/>
      <c r="AG350" s="66"/>
      <c r="AH350" s="69"/>
      <c r="AI350" s="66"/>
      <c r="AJ350" s="66"/>
      <c r="AK350" s="66"/>
      <c r="AL350" s="28"/>
      <c r="AM350" s="28"/>
      <c r="AN350" s="28"/>
      <c r="AO350" s="23" t="s">
        <v>843</v>
      </c>
      <c r="AP350" s="4" t="s">
        <v>51</v>
      </c>
      <c r="AQ350" s="4"/>
    </row>
    <row r="351">
      <c r="A351" s="28"/>
      <c r="B351" s="28"/>
      <c r="C351" s="23"/>
      <c r="D351" s="66"/>
      <c r="E351" s="66"/>
      <c r="F351" s="69"/>
      <c r="G351" s="28"/>
      <c r="H351" s="28"/>
      <c r="I351" s="10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3"/>
      <c r="AF351" s="66"/>
      <c r="AG351" s="66"/>
      <c r="AH351" s="69"/>
      <c r="AI351" s="66"/>
      <c r="AJ351" s="66"/>
      <c r="AK351" s="69"/>
      <c r="AL351" s="28"/>
      <c r="AM351" s="28"/>
      <c r="AN351" s="28"/>
      <c r="AO351" s="23" t="s">
        <v>844</v>
      </c>
      <c r="AP351" s="4" t="s">
        <v>143</v>
      </c>
      <c r="AQ351" s="4"/>
    </row>
    <row r="352">
      <c r="A352" s="28"/>
      <c r="B352" s="28"/>
      <c r="C352" s="23"/>
      <c r="D352" s="66"/>
      <c r="E352" s="66"/>
      <c r="F352" s="69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3"/>
      <c r="AF352" s="66"/>
      <c r="AG352" s="66"/>
      <c r="AH352" s="69"/>
      <c r="AI352" s="66"/>
      <c r="AJ352" s="66"/>
      <c r="AK352" s="66"/>
      <c r="AL352" s="28"/>
      <c r="AM352" s="28"/>
      <c r="AN352" s="28"/>
      <c r="AO352" s="23" t="s">
        <v>845</v>
      </c>
      <c r="AP352" s="4"/>
      <c r="AQ352" s="4"/>
    </row>
    <row r="353">
      <c r="A353" s="28"/>
      <c r="B353" s="28"/>
      <c r="C353" s="23"/>
      <c r="D353" s="66"/>
      <c r="E353" s="69"/>
      <c r="F353" s="69"/>
      <c r="G353" s="28"/>
      <c r="H353" s="28"/>
      <c r="I353" s="10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3"/>
      <c r="AF353" s="66"/>
      <c r="AG353" s="66"/>
      <c r="AH353" s="69"/>
      <c r="AI353" s="66"/>
      <c r="AJ353" s="66"/>
      <c r="AK353" s="69"/>
      <c r="AL353" s="28"/>
      <c r="AM353" s="28"/>
      <c r="AN353" s="28"/>
      <c r="AO353" s="23" t="s">
        <v>846</v>
      </c>
      <c r="AP353" s="4" t="s">
        <v>174</v>
      </c>
      <c r="AQ353" s="4"/>
    </row>
    <row r="354">
      <c r="A354" s="28"/>
      <c r="B354" s="28"/>
      <c r="C354" s="23"/>
      <c r="D354" s="66"/>
      <c r="E354" s="66"/>
      <c r="F354" s="69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3"/>
      <c r="AF354" s="66"/>
      <c r="AG354" s="66"/>
      <c r="AH354" s="69"/>
      <c r="AI354" s="66"/>
      <c r="AJ354" s="66"/>
      <c r="AK354" s="69"/>
      <c r="AL354" s="28"/>
      <c r="AM354" s="28"/>
      <c r="AN354" s="28"/>
      <c r="AO354" s="23" t="s">
        <v>847</v>
      </c>
      <c r="AP354" s="4" t="s">
        <v>174</v>
      </c>
      <c r="AQ354" s="4"/>
    </row>
    <row r="355">
      <c r="A355" s="28"/>
      <c r="B355" s="28"/>
      <c r="C355" s="23"/>
      <c r="D355" s="66"/>
      <c r="E355" s="66"/>
      <c r="F355" s="69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3"/>
      <c r="AF355" s="66"/>
      <c r="AG355" s="66"/>
      <c r="AH355" s="69"/>
      <c r="AI355" s="66"/>
      <c r="AJ355" s="66"/>
      <c r="AK355" s="66"/>
      <c r="AL355" s="28"/>
      <c r="AM355" s="28"/>
      <c r="AN355" s="28"/>
      <c r="AO355" s="23" t="s">
        <v>848</v>
      </c>
      <c r="AP355" s="4" t="s">
        <v>804</v>
      </c>
      <c r="AQ355" s="4"/>
    </row>
    <row r="356">
      <c r="A356" s="28"/>
      <c r="B356" s="28"/>
      <c r="C356" s="23"/>
      <c r="D356" s="66"/>
      <c r="E356" s="66"/>
      <c r="F356" s="69"/>
      <c r="G356" s="28"/>
      <c r="H356" s="28"/>
      <c r="I356" s="10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3"/>
      <c r="AF356" s="66"/>
      <c r="AG356" s="66"/>
      <c r="AH356" s="69"/>
      <c r="AI356" s="66"/>
      <c r="AJ356" s="66"/>
      <c r="AK356" s="69"/>
      <c r="AL356" s="28"/>
      <c r="AM356" s="28"/>
      <c r="AN356" s="28"/>
      <c r="AO356" s="23" t="s">
        <v>849</v>
      </c>
      <c r="AP356" s="4" t="s">
        <v>850</v>
      </c>
      <c r="AQ356" s="4"/>
    </row>
    <row r="357">
      <c r="A357" s="28"/>
      <c r="B357" s="28"/>
      <c r="C357" s="23"/>
      <c r="D357" s="66"/>
      <c r="E357" s="69"/>
      <c r="F357" s="69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3"/>
      <c r="AF357" s="66"/>
      <c r="AG357" s="66"/>
      <c r="AH357" s="69"/>
      <c r="AI357" s="66"/>
      <c r="AJ357" s="66"/>
      <c r="AK357" s="69"/>
      <c r="AL357" s="28"/>
      <c r="AM357" s="28"/>
      <c r="AN357" s="28"/>
      <c r="AO357" s="23" t="s">
        <v>851</v>
      </c>
      <c r="AP357" s="4"/>
      <c r="AQ357" s="4"/>
    </row>
    <row r="358">
      <c r="A358" s="28"/>
      <c r="B358" s="28"/>
      <c r="C358" s="23"/>
      <c r="D358" s="66"/>
      <c r="E358" s="66"/>
      <c r="F358" s="69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3"/>
      <c r="AF358" s="66"/>
      <c r="AG358" s="66"/>
      <c r="AH358" s="69"/>
      <c r="AI358" s="66"/>
      <c r="AJ358" s="66"/>
      <c r="AK358" s="69"/>
      <c r="AL358" s="28"/>
      <c r="AM358" s="28"/>
      <c r="AN358" s="28"/>
      <c r="AO358" s="23" t="s">
        <v>852</v>
      </c>
      <c r="AP358" s="4" t="s">
        <v>174</v>
      </c>
      <c r="AQ358" s="4"/>
    </row>
    <row r="359">
      <c r="A359" s="28"/>
      <c r="B359" s="28"/>
      <c r="C359" s="23"/>
      <c r="D359" s="66"/>
      <c r="E359" s="69"/>
      <c r="F359" s="69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3"/>
      <c r="AF359" s="66"/>
      <c r="AG359" s="66"/>
      <c r="AH359" s="69"/>
      <c r="AI359" s="66"/>
      <c r="AJ359" s="66"/>
      <c r="AK359" s="69"/>
      <c r="AL359" s="28"/>
      <c r="AM359" s="28"/>
      <c r="AN359" s="28"/>
      <c r="AO359" s="23" t="s">
        <v>853</v>
      </c>
      <c r="AP359" s="4" t="s">
        <v>174</v>
      </c>
      <c r="AQ359" s="4"/>
    </row>
    <row r="360">
      <c r="A360" s="28"/>
      <c r="B360" s="28"/>
      <c r="C360" s="23"/>
      <c r="D360" s="66"/>
      <c r="E360" s="69"/>
      <c r="F360" s="69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3"/>
      <c r="AF360" s="66"/>
      <c r="AG360" s="66"/>
      <c r="AH360" s="69"/>
      <c r="AI360" s="66"/>
      <c r="AJ360" s="66"/>
      <c r="AK360" s="69"/>
      <c r="AL360" s="28"/>
      <c r="AM360" s="28"/>
      <c r="AN360" s="28"/>
      <c r="AO360" s="23" t="s">
        <v>854</v>
      </c>
      <c r="AP360" s="4" t="s">
        <v>51</v>
      </c>
      <c r="AQ360" s="4"/>
    </row>
    <row r="361">
      <c r="A361" s="28"/>
      <c r="B361" s="28"/>
      <c r="C361" s="23"/>
      <c r="D361" s="66"/>
      <c r="E361" s="66"/>
      <c r="F361" s="69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3"/>
      <c r="AF361" s="66"/>
      <c r="AG361" s="66"/>
      <c r="AH361" s="66"/>
      <c r="AI361" s="66"/>
      <c r="AJ361" s="66"/>
      <c r="AK361" s="69"/>
      <c r="AL361" s="28"/>
      <c r="AM361" s="28"/>
      <c r="AN361" s="28"/>
      <c r="AO361" s="23" t="s">
        <v>855</v>
      </c>
      <c r="AP361" s="4"/>
      <c r="AQ361" s="4"/>
    </row>
    <row r="362">
      <c r="A362" s="28"/>
      <c r="B362" s="28"/>
      <c r="C362" s="23"/>
      <c r="D362" s="66"/>
      <c r="E362" s="69"/>
      <c r="F362" s="69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3"/>
      <c r="AF362" s="66"/>
      <c r="AG362" s="66"/>
      <c r="AH362" s="66"/>
      <c r="AI362" s="66"/>
      <c r="AJ362" s="66"/>
      <c r="AK362" s="69"/>
      <c r="AL362" s="28"/>
      <c r="AM362" s="28"/>
      <c r="AN362" s="28"/>
      <c r="AO362" s="23" t="s">
        <v>856</v>
      </c>
      <c r="AP362" s="4"/>
      <c r="AQ362" s="4"/>
    </row>
    <row r="363">
      <c r="A363" s="28"/>
      <c r="B363" s="28"/>
      <c r="C363" s="23"/>
      <c r="D363" s="66"/>
      <c r="E363" s="69"/>
      <c r="F363" s="66"/>
      <c r="G363" s="28"/>
      <c r="H363" s="10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3"/>
      <c r="AF363" s="66"/>
      <c r="AG363" s="66"/>
      <c r="AH363" s="66"/>
      <c r="AI363" s="66"/>
      <c r="AJ363" s="66"/>
      <c r="AK363" s="69"/>
      <c r="AL363" s="28"/>
      <c r="AM363" s="28"/>
      <c r="AN363" s="28"/>
      <c r="AO363" s="23" t="s">
        <v>857</v>
      </c>
      <c r="AP363" s="4" t="s">
        <v>858</v>
      </c>
      <c r="AQ363" s="4"/>
    </row>
    <row r="364">
      <c r="A364" s="28"/>
      <c r="B364" s="28"/>
      <c r="C364" s="23"/>
      <c r="D364" s="66"/>
      <c r="E364" s="69"/>
      <c r="F364" s="66"/>
      <c r="G364" s="28"/>
      <c r="H364" s="10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3"/>
      <c r="AF364" s="66"/>
      <c r="AG364" s="66"/>
      <c r="AH364" s="69"/>
      <c r="AI364" s="66"/>
      <c r="AJ364" s="66"/>
      <c r="AK364" s="69"/>
      <c r="AL364" s="28"/>
      <c r="AM364" s="28"/>
      <c r="AN364" s="28"/>
      <c r="AO364" s="23" t="s">
        <v>859</v>
      </c>
      <c r="AP364" s="4"/>
      <c r="AQ364" s="4"/>
    </row>
    <row r="365">
      <c r="A365" s="28"/>
      <c r="B365" s="28"/>
      <c r="C365" s="23"/>
      <c r="D365" s="66"/>
      <c r="E365" s="69"/>
      <c r="F365" s="66"/>
      <c r="G365" s="28"/>
      <c r="H365" s="10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3"/>
      <c r="AF365" s="66"/>
      <c r="AG365" s="66"/>
      <c r="AH365" s="69"/>
      <c r="AI365" s="66"/>
      <c r="AJ365" s="66"/>
      <c r="AK365" s="69"/>
      <c r="AL365" s="28"/>
      <c r="AM365" s="28"/>
      <c r="AN365" s="28"/>
      <c r="AO365" s="23" t="s">
        <v>860</v>
      </c>
      <c r="AP365" s="4" t="s">
        <v>861</v>
      </c>
      <c r="AQ365" s="4"/>
    </row>
    <row r="366">
      <c r="A366" s="28"/>
      <c r="B366" s="28"/>
      <c r="C366" s="23"/>
      <c r="D366" s="66"/>
      <c r="E366" s="69"/>
      <c r="F366" s="69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3"/>
      <c r="AF366" s="66"/>
      <c r="AG366" s="66"/>
      <c r="AH366" s="69"/>
      <c r="AI366" s="66"/>
      <c r="AJ366" s="66"/>
      <c r="AK366" s="69"/>
      <c r="AL366" s="28"/>
      <c r="AM366" s="28"/>
      <c r="AN366" s="28"/>
      <c r="AO366" s="23" t="s">
        <v>862</v>
      </c>
      <c r="AP366" s="4" t="s">
        <v>863</v>
      </c>
      <c r="AQ366" s="13"/>
    </row>
    <row r="367">
      <c r="A367" s="28"/>
      <c r="B367" s="28"/>
      <c r="C367" s="23"/>
      <c r="D367" s="66"/>
      <c r="E367" s="69"/>
      <c r="F367" s="69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3"/>
      <c r="AF367" s="66"/>
      <c r="AG367" s="66"/>
      <c r="AH367" s="66"/>
      <c r="AI367" s="66"/>
      <c r="AJ367" s="66"/>
      <c r="AK367" s="69"/>
      <c r="AL367" s="28"/>
      <c r="AM367" s="28"/>
      <c r="AN367" s="28"/>
      <c r="AO367" s="23" t="s">
        <v>864</v>
      </c>
      <c r="AP367" s="4" t="s">
        <v>51</v>
      </c>
      <c r="AQ367" s="4"/>
    </row>
    <row r="368">
      <c r="A368" s="28"/>
      <c r="B368" s="28"/>
      <c r="C368" s="23"/>
      <c r="D368" s="66"/>
      <c r="E368" s="69"/>
      <c r="F368" s="69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3"/>
      <c r="AF368" s="66"/>
      <c r="AG368" s="66"/>
      <c r="AH368" s="66"/>
      <c r="AI368" s="66"/>
      <c r="AJ368" s="66"/>
      <c r="AK368" s="66"/>
      <c r="AL368" s="28"/>
      <c r="AM368" s="28"/>
      <c r="AN368" s="28"/>
      <c r="AO368" s="23" t="s">
        <v>865</v>
      </c>
      <c r="AP368" s="4" t="s">
        <v>866</v>
      </c>
      <c r="AQ368" s="4"/>
    </row>
    <row r="369">
      <c r="A369" s="28"/>
      <c r="B369" s="28"/>
      <c r="C369" s="23"/>
      <c r="D369" s="66"/>
      <c r="E369" s="69"/>
      <c r="F369" s="66"/>
      <c r="G369" s="28"/>
      <c r="H369" s="10"/>
      <c r="I369" s="10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3"/>
      <c r="AF369" s="66"/>
      <c r="AG369" s="66"/>
      <c r="AH369" s="66"/>
      <c r="AI369" s="66"/>
      <c r="AJ369" s="66"/>
      <c r="AK369" s="66"/>
      <c r="AL369" s="28"/>
      <c r="AM369" s="28"/>
      <c r="AN369" s="28"/>
      <c r="AO369" s="23" t="s">
        <v>867</v>
      </c>
      <c r="AP369" s="4" t="s">
        <v>868</v>
      </c>
      <c r="AQ369" s="4"/>
    </row>
    <row r="370">
      <c r="A370" s="28"/>
      <c r="B370" s="28"/>
      <c r="C370" s="23"/>
      <c r="D370" s="66"/>
      <c r="E370" s="69"/>
      <c r="F370" s="66"/>
      <c r="G370" s="28"/>
      <c r="H370" s="10"/>
      <c r="I370" s="10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3"/>
      <c r="AF370" s="66"/>
      <c r="AG370" s="66"/>
      <c r="AH370" s="69"/>
      <c r="AI370" s="66"/>
      <c r="AJ370" s="66"/>
      <c r="AK370" s="66"/>
      <c r="AL370" s="28"/>
      <c r="AM370" s="28"/>
      <c r="AN370" s="28"/>
      <c r="AO370" s="23" t="s">
        <v>869</v>
      </c>
      <c r="AP370" s="4"/>
      <c r="AQ370" s="4"/>
    </row>
    <row r="371">
      <c r="A371" s="28"/>
      <c r="B371" s="28"/>
      <c r="C371" s="23"/>
      <c r="D371" s="66"/>
      <c r="E371" s="69"/>
      <c r="F371" s="66"/>
      <c r="G371" s="28"/>
      <c r="H371" s="10"/>
      <c r="I371" s="10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3"/>
      <c r="AF371" s="66"/>
      <c r="AG371" s="66"/>
      <c r="AH371" s="69"/>
      <c r="AI371" s="66"/>
      <c r="AJ371" s="66"/>
      <c r="AK371" s="69"/>
      <c r="AL371" s="28"/>
      <c r="AM371" s="28"/>
      <c r="AN371" s="28"/>
      <c r="AO371" s="23" t="s">
        <v>870</v>
      </c>
      <c r="AP371" s="4" t="s">
        <v>871</v>
      </c>
      <c r="AQ371" s="4"/>
    </row>
    <row r="372">
      <c r="A372" s="28"/>
      <c r="B372" s="28"/>
      <c r="C372" s="23"/>
      <c r="D372" s="66"/>
      <c r="E372" s="69"/>
      <c r="F372" s="69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3"/>
      <c r="AF372" s="66"/>
      <c r="AG372" s="66"/>
      <c r="AH372" s="69"/>
      <c r="AI372" s="66"/>
      <c r="AJ372" s="66"/>
      <c r="AK372" s="69"/>
      <c r="AL372" s="28"/>
      <c r="AM372" s="28"/>
      <c r="AN372" s="28"/>
      <c r="AO372" s="23" t="s">
        <v>872</v>
      </c>
      <c r="AP372" s="4" t="s">
        <v>873</v>
      </c>
      <c r="AQ372" s="4"/>
    </row>
    <row r="373">
      <c r="A373" s="28"/>
      <c r="B373" s="28"/>
      <c r="C373" s="23"/>
      <c r="D373" s="66"/>
      <c r="E373" s="69"/>
      <c r="F373" s="69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3"/>
      <c r="AF373" s="66"/>
      <c r="AG373" s="66"/>
      <c r="AH373" s="66"/>
      <c r="AI373" s="66"/>
      <c r="AJ373" s="66"/>
      <c r="AK373" s="69"/>
      <c r="AL373" s="28"/>
      <c r="AM373" s="28"/>
      <c r="AN373" s="28"/>
      <c r="AO373" s="23" t="s">
        <v>874</v>
      </c>
      <c r="AP373" s="4"/>
      <c r="AQ373" s="4"/>
    </row>
    <row r="374">
      <c r="A374" s="28"/>
      <c r="B374" s="28"/>
      <c r="C374" s="23"/>
      <c r="D374" s="66"/>
      <c r="E374" s="66"/>
      <c r="F374" s="69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3"/>
      <c r="AF374" s="66"/>
      <c r="AG374" s="66"/>
      <c r="AH374" s="66"/>
      <c r="AI374" s="66"/>
      <c r="AJ374" s="66"/>
      <c r="AK374" s="66"/>
      <c r="AL374" s="28"/>
      <c r="AM374" s="28"/>
      <c r="AN374" s="28"/>
      <c r="AO374" s="23" t="s">
        <v>875</v>
      </c>
      <c r="AP374" s="4" t="s">
        <v>876</v>
      </c>
      <c r="AQ374" s="4"/>
    </row>
    <row r="375">
      <c r="A375" s="28"/>
      <c r="B375" s="28"/>
      <c r="C375" s="23"/>
      <c r="D375" s="66"/>
      <c r="E375" s="66"/>
      <c r="F375" s="66"/>
      <c r="G375" s="28"/>
      <c r="H375" s="10"/>
      <c r="I375" s="10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3"/>
      <c r="AF375" s="66"/>
      <c r="AG375" s="66"/>
      <c r="AH375" s="69"/>
      <c r="AI375" s="66"/>
      <c r="AJ375" s="66"/>
      <c r="AK375" s="66"/>
      <c r="AL375" s="28"/>
      <c r="AM375" s="28"/>
      <c r="AN375" s="28"/>
      <c r="AO375" s="23" t="s">
        <v>877</v>
      </c>
      <c r="AP375" s="4"/>
      <c r="AQ375" s="4"/>
    </row>
    <row r="376">
      <c r="A376" s="28"/>
      <c r="B376" s="28"/>
      <c r="C376" s="23"/>
      <c r="D376" s="66"/>
      <c r="E376" s="66"/>
      <c r="F376" s="66"/>
      <c r="G376" s="28"/>
      <c r="H376" s="10"/>
      <c r="I376" s="10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3"/>
      <c r="AF376" s="66"/>
      <c r="AG376" s="66"/>
      <c r="AH376" s="69"/>
      <c r="AI376" s="66"/>
      <c r="AJ376" s="66"/>
      <c r="AK376" s="66"/>
      <c r="AL376" s="28"/>
      <c r="AM376" s="28"/>
      <c r="AN376" s="28"/>
      <c r="AO376" s="23" t="s">
        <v>878</v>
      </c>
      <c r="AP376" s="4" t="s">
        <v>51</v>
      </c>
      <c r="AQ376" s="4"/>
    </row>
    <row r="377">
      <c r="A377" s="28"/>
      <c r="B377" s="28"/>
      <c r="C377" s="23"/>
      <c r="D377" s="66"/>
      <c r="E377" s="69"/>
      <c r="F377" s="69"/>
      <c r="G377" s="28"/>
      <c r="H377" s="28"/>
      <c r="I377" s="10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3"/>
      <c r="AF377" s="66"/>
      <c r="AG377" s="66"/>
      <c r="AH377" s="69"/>
      <c r="AI377" s="66"/>
      <c r="AJ377" s="66"/>
      <c r="AK377" s="69"/>
      <c r="AL377" s="28"/>
      <c r="AM377" s="28"/>
      <c r="AN377" s="28"/>
      <c r="AO377" s="23" t="s">
        <v>879</v>
      </c>
      <c r="AP377" s="4" t="s">
        <v>270</v>
      </c>
      <c r="AQ377" s="4"/>
    </row>
    <row r="378">
      <c r="A378" s="28"/>
      <c r="B378" s="28"/>
      <c r="C378" s="23"/>
      <c r="D378" s="66"/>
      <c r="E378" s="69"/>
      <c r="F378" s="69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3"/>
      <c r="AF378" s="66"/>
      <c r="AG378" s="66"/>
      <c r="AH378" s="66"/>
      <c r="AI378" s="66"/>
      <c r="AJ378" s="66"/>
      <c r="AK378" s="69"/>
      <c r="AL378" s="28"/>
      <c r="AM378" s="28"/>
      <c r="AN378" s="28"/>
      <c r="AO378" s="23" t="s">
        <v>880</v>
      </c>
      <c r="AP378" s="4" t="s">
        <v>51</v>
      </c>
      <c r="AQ378" s="4"/>
    </row>
    <row r="379">
      <c r="A379" s="28"/>
      <c r="B379" s="28"/>
      <c r="C379" s="23"/>
      <c r="D379" s="66"/>
      <c r="E379" s="69"/>
      <c r="F379" s="69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3"/>
      <c r="AF379" s="66"/>
      <c r="AG379" s="66"/>
      <c r="AH379" s="66"/>
      <c r="AI379" s="66"/>
      <c r="AJ379" s="66"/>
      <c r="AK379" s="69"/>
      <c r="AL379" s="28"/>
      <c r="AM379" s="28"/>
      <c r="AN379" s="28"/>
      <c r="AO379" s="23" t="s">
        <v>881</v>
      </c>
      <c r="AP379" s="4" t="s">
        <v>51</v>
      </c>
      <c r="AQ379" s="4"/>
    </row>
    <row r="380">
      <c r="A380" s="28"/>
      <c r="B380" s="28"/>
      <c r="C380" s="23"/>
      <c r="D380" s="66"/>
      <c r="E380" s="66"/>
      <c r="F380" s="66"/>
      <c r="G380" s="10"/>
      <c r="H380" s="10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3"/>
      <c r="AF380" s="66"/>
      <c r="AG380" s="66"/>
      <c r="AH380" s="66"/>
      <c r="AI380" s="66"/>
      <c r="AJ380" s="66"/>
      <c r="AK380" s="66"/>
      <c r="AL380" s="28"/>
      <c r="AM380" s="28"/>
      <c r="AN380" s="28"/>
      <c r="AO380" s="23" t="s">
        <v>882</v>
      </c>
      <c r="AP380" s="4" t="s">
        <v>883</v>
      </c>
      <c r="AQ380" s="4"/>
    </row>
    <row r="381">
      <c r="A381" s="28"/>
      <c r="B381" s="28"/>
      <c r="C381" s="23"/>
      <c r="D381" s="66"/>
      <c r="E381" s="66"/>
      <c r="F381" s="66"/>
      <c r="G381" s="28"/>
      <c r="H381" s="28"/>
      <c r="I381" s="10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3"/>
      <c r="AF381" s="66"/>
      <c r="AG381" s="66"/>
      <c r="AH381" s="66"/>
      <c r="AI381" s="66"/>
      <c r="AJ381" s="66"/>
      <c r="AK381" s="66"/>
      <c r="AL381" s="28"/>
      <c r="AM381" s="28"/>
      <c r="AN381" s="28"/>
      <c r="AO381" s="23" t="s">
        <v>123</v>
      </c>
      <c r="AP381" s="4" t="s">
        <v>884</v>
      </c>
      <c r="AQ381" s="4"/>
    </row>
    <row r="382">
      <c r="A382" s="28"/>
      <c r="B382" s="28"/>
      <c r="C382" s="23"/>
      <c r="D382" s="66"/>
      <c r="E382" s="66"/>
      <c r="F382" s="66"/>
      <c r="G382" s="28"/>
      <c r="H382" s="28"/>
      <c r="I382" s="10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3"/>
      <c r="AF382" s="66"/>
      <c r="AG382" s="66"/>
      <c r="AH382" s="66"/>
      <c r="AI382" s="66"/>
      <c r="AJ382" s="66"/>
      <c r="AK382" s="69"/>
      <c r="AL382" s="28"/>
      <c r="AM382" s="28"/>
      <c r="AN382" s="28"/>
      <c r="AO382" s="23" t="s">
        <v>885</v>
      </c>
      <c r="AP382" s="4"/>
      <c r="AQ382" s="4"/>
    </row>
    <row r="383">
      <c r="A383" s="28"/>
      <c r="B383" s="28"/>
      <c r="C383" s="23"/>
      <c r="D383" s="66"/>
      <c r="E383" s="69"/>
      <c r="F383" s="66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3"/>
      <c r="AF383" s="66"/>
      <c r="AG383" s="66"/>
      <c r="AH383" s="66"/>
      <c r="AI383" s="66"/>
      <c r="AJ383" s="66"/>
      <c r="AK383" s="69"/>
      <c r="AL383" s="28"/>
      <c r="AM383" s="28"/>
      <c r="AN383" s="28"/>
      <c r="AO383" s="23" t="s">
        <v>886</v>
      </c>
      <c r="AP383" s="4" t="s">
        <v>887</v>
      </c>
      <c r="AQ383" s="4"/>
    </row>
    <row r="384">
      <c r="A384" s="28"/>
      <c r="B384" s="28"/>
      <c r="C384" s="23"/>
      <c r="D384" s="66"/>
      <c r="E384" s="69"/>
      <c r="F384" s="66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3"/>
      <c r="AF384" s="66"/>
      <c r="AG384" s="66"/>
      <c r="AH384" s="68"/>
      <c r="AI384" s="66"/>
      <c r="AJ384" s="66"/>
      <c r="AK384" s="69"/>
      <c r="AL384" s="28"/>
      <c r="AM384" s="28"/>
      <c r="AN384" s="28"/>
      <c r="AO384" s="23" t="s">
        <v>888</v>
      </c>
      <c r="AP384" s="4"/>
      <c r="AQ384" s="4"/>
    </row>
    <row r="385">
      <c r="A385" s="28"/>
      <c r="B385" s="28"/>
      <c r="C385" s="23"/>
      <c r="D385" s="66"/>
      <c r="E385" s="69"/>
      <c r="F385" s="66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3"/>
      <c r="AF385" s="66"/>
      <c r="AG385" s="66"/>
      <c r="AH385" s="68"/>
      <c r="AI385" s="66"/>
      <c r="AJ385" s="66"/>
      <c r="AK385" s="66"/>
      <c r="AL385" s="28"/>
      <c r="AM385" s="28"/>
      <c r="AN385" s="28"/>
      <c r="AO385" s="23" t="s">
        <v>889</v>
      </c>
      <c r="AP385" s="4" t="s">
        <v>51</v>
      </c>
      <c r="AQ385" s="4"/>
    </row>
    <row r="386">
      <c r="A386" s="28"/>
      <c r="B386" s="28"/>
      <c r="C386" s="23"/>
      <c r="D386" s="66"/>
      <c r="E386" s="66"/>
      <c r="F386" s="68"/>
      <c r="G386" s="28"/>
      <c r="H386" s="28"/>
      <c r="I386" s="10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3"/>
      <c r="AF386" s="66"/>
      <c r="AG386" s="66"/>
      <c r="AH386" s="66"/>
      <c r="AI386" s="66"/>
      <c r="AJ386" s="66"/>
      <c r="AK386" s="66"/>
      <c r="AL386" s="28"/>
      <c r="AM386" s="28"/>
      <c r="AN386" s="28"/>
      <c r="AO386" s="23" t="s">
        <v>890</v>
      </c>
      <c r="AP386" s="4"/>
      <c r="AQ386" s="13"/>
    </row>
    <row r="387">
      <c r="A387" s="28"/>
      <c r="B387" s="28"/>
      <c r="C387" s="23"/>
      <c r="D387" s="66"/>
      <c r="E387" s="66"/>
      <c r="F387" s="6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3"/>
      <c r="AF387" s="66"/>
      <c r="AG387" s="66"/>
      <c r="AH387" s="68"/>
      <c r="AI387" s="66"/>
      <c r="AJ387" s="66"/>
      <c r="AK387" s="66"/>
      <c r="AL387" s="28"/>
      <c r="AM387" s="28"/>
      <c r="AN387" s="28"/>
      <c r="AO387" s="23" t="s">
        <v>891</v>
      </c>
      <c r="AP387" s="4" t="s">
        <v>285</v>
      </c>
      <c r="AQ387" s="4"/>
    </row>
    <row r="388">
      <c r="A388" s="28"/>
      <c r="B388" s="28"/>
      <c r="C388" s="23"/>
      <c r="D388" s="66"/>
      <c r="E388" s="69"/>
      <c r="F388" s="66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3"/>
      <c r="AF388" s="66"/>
      <c r="AG388" s="66"/>
      <c r="AH388" s="66"/>
      <c r="AI388" s="66"/>
      <c r="AJ388" s="66"/>
      <c r="AK388" s="66"/>
      <c r="AL388" s="28"/>
      <c r="AM388" s="28"/>
      <c r="AN388" s="28"/>
      <c r="AO388" s="23" t="s">
        <v>892</v>
      </c>
      <c r="AP388" s="4" t="s">
        <v>51</v>
      </c>
      <c r="AQ388" s="4"/>
    </row>
    <row r="389">
      <c r="A389" s="28"/>
      <c r="B389" s="28"/>
      <c r="C389" s="23"/>
      <c r="D389" s="66"/>
      <c r="E389" s="69"/>
      <c r="F389" s="6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3"/>
      <c r="AF389" s="66"/>
      <c r="AG389" s="66"/>
      <c r="AH389" s="66"/>
      <c r="AI389" s="66"/>
      <c r="AJ389" s="66"/>
      <c r="AK389" s="66"/>
      <c r="AL389" s="28"/>
      <c r="AM389" s="28"/>
      <c r="AN389" s="28"/>
      <c r="AO389" s="23" t="s">
        <v>893</v>
      </c>
      <c r="AP389" s="4" t="s">
        <v>174</v>
      </c>
      <c r="AQ389" s="4"/>
    </row>
    <row r="390">
      <c r="A390" s="28"/>
      <c r="B390" s="28"/>
      <c r="C390" s="23"/>
      <c r="D390" s="66"/>
      <c r="E390" s="69"/>
      <c r="F390" s="66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3"/>
      <c r="AF390" s="66"/>
      <c r="AG390" s="66"/>
      <c r="AH390" s="66"/>
      <c r="AI390" s="66"/>
      <c r="AJ390" s="66"/>
      <c r="AK390" s="66"/>
      <c r="AL390" s="28"/>
      <c r="AM390" s="28"/>
      <c r="AN390" s="28"/>
      <c r="AO390" s="23" t="s">
        <v>894</v>
      </c>
      <c r="AP390" s="4" t="s">
        <v>51</v>
      </c>
      <c r="AQ390" s="4"/>
    </row>
    <row r="391">
      <c r="A391" s="28"/>
      <c r="B391" s="28"/>
      <c r="C391" s="23"/>
      <c r="D391" s="66"/>
      <c r="E391" s="66"/>
      <c r="F391" s="66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3"/>
      <c r="AF391" s="66"/>
      <c r="AG391" s="66"/>
      <c r="AH391" s="66"/>
      <c r="AI391" s="66"/>
      <c r="AJ391" s="66"/>
      <c r="AK391" s="68"/>
      <c r="AL391" s="28"/>
      <c r="AM391" s="28"/>
      <c r="AN391" s="28"/>
      <c r="AO391" s="23" t="s">
        <v>895</v>
      </c>
      <c r="AP391" s="4" t="s">
        <v>896</v>
      </c>
      <c r="AQ391" s="4"/>
    </row>
    <row r="392">
      <c r="A392" s="28"/>
      <c r="B392" s="28"/>
      <c r="C392" s="23"/>
      <c r="D392" s="66"/>
      <c r="E392" s="66"/>
      <c r="F392" s="66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3"/>
      <c r="AF392" s="66"/>
      <c r="AG392" s="66"/>
      <c r="AH392" s="68"/>
      <c r="AI392" s="66"/>
      <c r="AJ392" s="66"/>
      <c r="AK392" s="68"/>
      <c r="AL392" s="28"/>
      <c r="AM392" s="28"/>
      <c r="AN392" s="28"/>
      <c r="AO392" s="23" t="s">
        <v>897</v>
      </c>
      <c r="AP392" s="4" t="s">
        <v>174</v>
      </c>
      <c r="AQ392" s="4"/>
    </row>
    <row r="393">
      <c r="A393" s="28"/>
      <c r="B393" s="28"/>
      <c r="C393" s="23"/>
      <c r="D393" s="66"/>
      <c r="E393" s="66"/>
      <c r="F393" s="66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3"/>
      <c r="AF393" s="66"/>
      <c r="AG393" s="66"/>
      <c r="AH393" s="66"/>
      <c r="AI393" s="66"/>
      <c r="AJ393" s="66"/>
      <c r="AK393" s="66"/>
      <c r="AL393" s="28"/>
      <c r="AM393" s="28"/>
      <c r="AN393" s="28"/>
      <c r="AO393" s="23" t="s">
        <v>898</v>
      </c>
      <c r="AP393" s="4" t="s">
        <v>51</v>
      </c>
      <c r="AQ393" s="4"/>
    </row>
    <row r="394">
      <c r="A394" s="28"/>
      <c r="B394" s="28"/>
      <c r="C394" s="23"/>
      <c r="D394" s="66"/>
      <c r="E394" s="66"/>
      <c r="F394" s="6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3"/>
      <c r="AF394" s="66"/>
      <c r="AG394" s="66"/>
      <c r="AH394" s="66"/>
      <c r="AI394" s="66"/>
      <c r="AJ394" s="66"/>
      <c r="AK394" s="68"/>
      <c r="AL394" s="28"/>
      <c r="AM394" s="28"/>
      <c r="AN394" s="28"/>
      <c r="AO394" s="23" t="s">
        <v>899</v>
      </c>
      <c r="AP394" s="4" t="s">
        <v>896</v>
      </c>
      <c r="AQ394" s="4"/>
    </row>
    <row r="395">
      <c r="A395" s="28"/>
      <c r="B395" s="28"/>
      <c r="C395" s="23"/>
      <c r="D395" s="66"/>
      <c r="E395" s="66"/>
      <c r="F395" s="66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3"/>
      <c r="AF395" s="66"/>
      <c r="AG395" s="66"/>
      <c r="AH395" s="66"/>
      <c r="AI395" s="66"/>
      <c r="AJ395" s="66"/>
      <c r="AK395" s="66"/>
      <c r="AL395" s="28"/>
      <c r="AM395" s="28"/>
      <c r="AN395" s="28"/>
      <c r="AO395" s="23" t="s">
        <v>900</v>
      </c>
      <c r="AP395" s="4"/>
      <c r="AQ395" s="4"/>
    </row>
    <row r="396">
      <c r="A396" s="28"/>
      <c r="B396" s="28"/>
      <c r="C396" s="23"/>
      <c r="D396" s="66"/>
      <c r="E396" s="66"/>
      <c r="F396" s="66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3"/>
      <c r="AF396" s="66"/>
      <c r="AG396" s="66"/>
      <c r="AH396" s="66"/>
      <c r="AI396" s="66"/>
      <c r="AJ396" s="66"/>
      <c r="AK396" s="66"/>
      <c r="AL396" s="28"/>
      <c r="AM396" s="28"/>
      <c r="AN396" s="28"/>
      <c r="AO396" s="23" t="s">
        <v>901</v>
      </c>
      <c r="AP396" s="4"/>
      <c r="AQ396" s="4"/>
    </row>
    <row r="397">
      <c r="A397" s="28"/>
      <c r="B397" s="28"/>
      <c r="C397" s="23"/>
      <c r="D397" s="66"/>
      <c r="E397" s="68"/>
      <c r="F397" s="66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3"/>
      <c r="AF397" s="66"/>
      <c r="AG397" s="66"/>
      <c r="AH397" s="68"/>
      <c r="AI397" s="66"/>
      <c r="AJ397" s="66"/>
      <c r="AK397" s="66"/>
      <c r="AL397" s="28"/>
      <c r="AM397" s="28"/>
      <c r="AN397" s="28"/>
      <c r="AO397" s="23" t="s">
        <v>902</v>
      </c>
      <c r="AP397" s="4" t="s">
        <v>285</v>
      </c>
      <c r="AQ397" s="4"/>
    </row>
    <row r="398">
      <c r="A398" s="28"/>
      <c r="B398" s="28"/>
      <c r="C398" s="23"/>
      <c r="D398" s="66"/>
      <c r="E398" s="68"/>
      <c r="F398" s="66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3"/>
      <c r="AF398" s="66"/>
      <c r="AG398" s="66"/>
      <c r="AH398" s="66"/>
      <c r="AI398" s="66"/>
      <c r="AJ398" s="66"/>
      <c r="AK398" s="66"/>
      <c r="AL398" s="28"/>
      <c r="AM398" s="28"/>
      <c r="AN398" s="28"/>
      <c r="AO398" s="23" t="s">
        <v>903</v>
      </c>
      <c r="AP398" s="4" t="s">
        <v>51</v>
      </c>
      <c r="AQ398" s="4"/>
    </row>
    <row r="399">
      <c r="A399" s="28"/>
      <c r="B399" s="28"/>
      <c r="C399" s="23"/>
      <c r="D399" s="66"/>
      <c r="E399" s="66"/>
      <c r="F399" s="6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3"/>
      <c r="AF399" s="66"/>
      <c r="AG399" s="66"/>
      <c r="AH399" s="66"/>
      <c r="AI399" s="66"/>
      <c r="AJ399" s="66"/>
      <c r="AK399" s="68"/>
      <c r="AL399" s="28"/>
      <c r="AM399" s="28"/>
      <c r="AN399" s="28"/>
      <c r="AO399" s="23" t="s">
        <v>904</v>
      </c>
      <c r="AP399" s="13"/>
      <c r="AQ399" s="4"/>
    </row>
    <row r="400">
      <c r="A400" s="28"/>
      <c r="B400" s="28"/>
      <c r="C400" s="23"/>
      <c r="D400" s="66"/>
      <c r="E400" s="68"/>
      <c r="F400" s="66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3"/>
      <c r="AF400" s="66"/>
      <c r="AG400" s="66"/>
      <c r="AH400" s="68"/>
      <c r="AI400" s="66"/>
      <c r="AJ400" s="66"/>
      <c r="AK400" s="66"/>
      <c r="AL400" s="28"/>
      <c r="AM400" s="28"/>
      <c r="AN400" s="28"/>
      <c r="AO400" s="10" t="s">
        <v>905</v>
      </c>
      <c r="AP400" s="4" t="s">
        <v>174</v>
      </c>
      <c r="AQ400" s="4"/>
    </row>
    <row r="401">
      <c r="A401" s="28"/>
      <c r="B401" s="28"/>
      <c r="C401" s="23"/>
      <c r="D401" s="66"/>
      <c r="E401" s="66"/>
      <c r="F401" s="66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3"/>
      <c r="AF401" s="66"/>
      <c r="AG401" s="66"/>
      <c r="AH401" s="68"/>
      <c r="AI401" s="66"/>
      <c r="AJ401" s="66"/>
      <c r="AK401" s="66"/>
      <c r="AL401" s="28"/>
      <c r="AM401" s="28"/>
      <c r="AN401" s="28"/>
      <c r="AO401" s="10" t="s">
        <v>906</v>
      </c>
      <c r="AP401" s="4"/>
      <c r="AQ401" s="4"/>
    </row>
    <row r="402">
      <c r="A402" s="28"/>
      <c r="B402" s="28"/>
      <c r="C402" s="23"/>
      <c r="D402" s="66"/>
      <c r="E402" s="66"/>
      <c r="F402" s="6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3"/>
      <c r="AF402" s="66"/>
      <c r="AG402" s="66"/>
      <c r="AH402" s="66"/>
      <c r="AI402" s="66"/>
      <c r="AJ402" s="66"/>
      <c r="AK402" s="66"/>
      <c r="AL402" s="28"/>
      <c r="AM402" s="28"/>
      <c r="AN402" s="28"/>
      <c r="AO402" s="10" t="s">
        <v>907</v>
      </c>
      <c r="AP402" s="4" t="s">
        <v>908</v>
      </c>
      <c r="AQ402" s="13"/>
    </row>
    <row r="403">
      <c r="A403" s="28"/>
      <c r="B403" s="28"/>
      <c r="C403" s="23"/>
      <c r="D403" s="66"/>
      <c r="E403" s="66"/>
      <c r="F403" s="6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3"/>
      <c r="AF403" s="66"/>
      <c r="AG403" s="66"/>
      <c r="AH403" s="66"/>
      <c r="AI403" s="66"/>
      <c r="AJ403" s="66"/>
      <c r="AK403" s="66"/>
      <c r="AL403" s="28"/>
      <c r="AM403" s="28"/>
      <c r="AN403" s="28"/>
      <c r="AO403" s="23" t="s">
        <v>909</v>
      </c>
      <c r="AP403" s="4" t="s">
        <v>174</v>
      </c>
      <c r="AQ403" s="4"/>
    </row>
    <row r="404">
      <c r="A404" s="28"/>
      <c r="B404" s="28"/>
      <c r="C404" s="23"/>
      <c r="D404" s="66"/>
      <c r="E404" s="66"/>
      <c r="F404" s="66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3"/>
      <c r="AF404" s="66"/>
      <c r="AG404" s="66"/>
      <c r="AH404" s="66"/>
      <c r="AI404" s="66"/>
      <c r="AJ404" s="66"/>
      <c r="AK404" s="68"/>
      <c r="AL404" s="28"/>
      <c r="AM404" s="28"/>
      <c r="AN404" s="28"/>
      <c r="AO404" s="10" t="s">
        <v>910</v>
      </c>
      <c r="AP404" s="4"/>
      <c r="AQ404" s="4"/>
    </row>
    <row r="405">
      <c r="A405" s="28"/>
      <c r="B405" s="28"/>
      <c r="C405" s="23"/>
      <c r="D405" s="66"/>
      <c r="E405" s="68"/>
      <c r="F405" s="66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3"/>
      <c r="AF405" s="66"/>
      <c r="AG405" s="66"/>
      <c r="AH405" s="66"/>
      <c r="AI405" s="66"/>
      <c r="AJ405" s="66"/>
      <c r="AK405" s="66"/>
      <c r="AL405" s="28"/>
      <c r="AM405" s="28"/>
      <c r="AN405" s="28"/>
      <c r="AO405" s="10" t="s">
        <v>911</v>
      </c>
      <c r="AP405" s="4" t="s">
        <v>912</v>
      </c>
      <c r="AQ405" s="4"/>
    </row>
    <row r="406">
      <c r="A406" s="28"/>
      <c r="B406" s="28"/>
      <c r="C406" s="23"/>
      <c r="D406" s="66"/>
      <c r="E406" s="66"/>
      <c r="F406" s="66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3"/>
      <c r="AF406" s="66"/>
      <c r="AG406" s="66"/>
      <c r="AH406" s="66"/>
      <c r="AI406" s="66"/>
      <c r="AJ406" s="66"/>
      <c r="AK406" s="66"/>
      <c r="AL406" s="28"/>
      <c r="AM406" s="28"/>
      <c r="AN406" s="28"/>
      <c r="AO406" s="10" t="s">
        <v>913</v>
      </c>
      <c r="AP406" s="4" t="s">
        <v>174</v>
      </c>
      <c r="AQ406" s="4"/>
    </row>
    <row r="407">
      <c r="A407" s="28"/>
      <c r="B407" s="28"/>
      <c r="C407" s="23"/>
      <c r="D407" s="66"/>
      <c r="E407" s="66"/>
      <c r="F407" s="66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3"/>
      <c r="AF407" s="66"/>
      <c r="AG407" s="66"/>
      <c r="AH407" s="68"/>
      <c r="AI407" s="66"/>
      <c r="AJ407" s="66"/>
      <c r="AK407" s="68"/>
      <c r="AL407" s="28"/>
      <c r="AM407" s="28"/>
      <c r="AN407" s="28"/>
      <c r="AO407" s="10" t="s">
        <v>914</v>
      </c>
      <c r="AP407" s="4"/>
      <c r="AQ407" s="4"/>
    </row>
    <row r="408">
      <c r="A408" s="28"/>
      <c r="B408" s="28"/>
      <c r="C408" s="23"/>
      <c r="D408" s="66"/>
      <c r="E408" s="66"/>
      <c r="F408" s="66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3"/>
      <c r="AF408" s="66"/>
      <c r="AG408" s="66"/>
      <c r="AH408" s="66"/>
      <c r="AI408" s="66"/>
      <c r="AJ408" s="66"/>
      <c r="AK408" s="68"/>
      <c r="AL408" s="28"/>
      <c r="AM408" s="28"/>
      <c r="AN408" s="28"/>
      <c r="AO408" s="10" t="s">
        <v>915</v>
      </c>
      <c r="AP408" s="4"/>
      <c r="AQ408" s="4"/>
    </row>
    <row r="409">
      <c r="A409" s="28"/>
      <c r="B409" s="28"/>
      <c r="C409" s="23"/>
      <c r="D409" s="66"/>
      <c r="E409" s="66"/>
      <c r="F409" s="6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3"/>
      <c r="AF409" s="66"/>
      <c r="AG409" s="66"/>
      <c r="AH409" s="66"/>
      <c r="AI409" s="66"/>
      <c r="AJ409" s="66"/>
      <c r="AK409" s="66"/>
      <c r="AL409" s="28"/>
      <c r="AM409" s="28"/>
      <c r="AN409" s="28"/>
      <c r="AO409" s="10" t="s">
        <v>916</v>
      </c>
      <c r="AP409" s="4"/>
      <c r="AQ409" s="4"/>
    </row>
    <row r="410">
      <c r="A410" s="28"/>
      <c r="B410" s="28"/>
      <c r="C410" s="23"/>
      <c r="D410" s="66"/>
      <c r="E410" s="68"/>
      <c r="F410" s="66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3"/>
      <c r="AF410" s="66"/>
      <c r="AG410" s="66"/>
      <c r="AH410" s="68"/>
      <c r="AI410" s="66"/>
      <c r="AJ410" s="66"/>
      <c r="AK410" s="66"/>
      <c r="AL410" s="28"/>
      <c r="AM410" s="28"/>
      <c r="AN410" s="28"/>
      <c r="AO410" s="10" t="s">
        <v>917</v>
      </c>
      <c r="AP410" s="4"/>
      <c r="AQ410" s="4"/>
    </row>
    <row r="411">
      <c r="A411" s="28"/>
      <c r="B411" s="28"/>
      <c r="C411" s="23"/>
      <c r="D411" s="66"/>
      <c r="E411" s="66"/>
      <c r="F411" s="66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3"/>
      <c r="AF411" s="66"/>
      <c r="AG411" s="66"/>
      <c r="AH411" s="66"/>
      <c r="AI411" s="66"/>
      <c r="AJ411" s="66"/>
      <c r="AK411" s="66"/>
      <c r="AL411" s="28"/>
      <c r="AM411" s="28"/>
      <c r="AN411" s="28"/>
      <c r="AO411" s="10" t="s">
        <v>918</v>
      </c>
      <c r="AP411" s="4" t="s">
        <v>174</v>
      </c>
      <c r="AQ411" s="4"/>
    </row>
    <row r="412">
      <c r="A412" s="28"/>
      <c r="B412" s="28"/>
      <c r="C412" s="23"/>
      <c r="D412" s="66"/>
      <c r="E412" s="66"/>
      <c r="F412" s="6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3"/>
      <c r="AF412" s="66"/>
      <c r="AG412" s="66"/>
      <c r="AH412" s="66"/>
      <c r="AI412" s="66"/>
      <c r="AJ412" s="66"/>
      <c r="AK412" s="66"/>
      <c r="AL412" s="28"/>
      <c r="AM412" s="28"/>
      <c r="AN412" s="28"/>
      <c r="AO412" s="10" t="s">
        <v>919</v>
      </c>
      <c r="AP412" s="4"/>
      <c r="AQ412" s="4"/>
    </row>
    <row r="413">
      <c r="A413" s="28"/>
      <c r="B413" s="28"/>
      <c r="C413" s="23"/>
      <c r="D413" s="66"/>
      <c r="E413" s="68"/>
      <c r="F413" s="66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3"/>
      <c r="AF413" s="66"/>
      <c r="AG413" s="66"/>
      <c r="AH413" s="66"/>
      <c r="AI413" s="66"/>
      <c r="AJ413" s="66"/>
      <c r="AK413" s="66"/>
      <c r="AL413" s="28"/>
      <c r="AM413" s="28"/>
      <c r="AN413" s="28"/>
      <c r="AO413" s="10" t="s">
        <v>920</v>
      </c>
      <c r="AP413" s="4"/>
      <c r="AQ413" s="4"/>
    </row>
    <row r="414">
      <c r="A414" s="28"/>
      <c r="B414" s="28"/>
      <c r="C414" s="23"/>
      <c r="D414" s="66"/>
      <c r="E414" s="68"/>
      <c r="F414" s="66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3"/>
      <c r="AF414" s="66"/>
      <c r="AG414" s="66"/>
      <c r="AH414" s="66"/>
      <c r="AI414" s="66"/>
      <c r="AJ414" s="66"/>
      <c r="AK414" s="68"/>
      <c r="AL414" s="28"/>
      <c r="AM414" s="28"/>
      <c r="AN414" s="28"/>
      <c r="AO414" s="10" t="s">
        <v>921</v>
      </c>
      <c r="AP414" s="4" t="s">
        <v>51</v>
      </c>
      <c r="AQ414" s="4"/>
    </row>
    <row r="415">
      <c r="A415" s="28"/>
      <c r="B415" s="28"/>
      <c r="C415" s="23"/>
      <c r="D415" s="66"/>
      <c r="E415" s="66"/>
      <c r="F415" s="66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3"/>
      <c r="AF415" s="66"/>
      <c r="AG415" s="66"/>
      <c r="AH415" s="68"/>
      <c r="AI415" s="66"/>
      <c r="AJ415" s="66"/>
      <c r="AK415" s="66"/>
      <c r="AL415" s="28"/>
      <c r="AM415" s="28"/>
      <c r="AN415" s="28"/>
      <c r="AO415" s="10" t="s">
        <v>922</v>
      </c>
      <c r="AP415" s="4" t="s">
        <v>923</v>
      </c>
      <c r="AQ415" s="4"/>
    </row>
    <row r="416">
      <c r="A416" s="28"/>
      <c r="B416" s="28"/>
      <c r="C416" s="23"/>
      <c r="D416" s="66"/>
      <c r="E416" s="66"/>
      <c r="F416" s="66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3"/>
      <c r="AF416" s="66"/>
      <c r="AG416" s="66"/>
      <c r="AH416" s="66"/>
      <c r="AI416" s="66"/>
      <c r="AJ416" s="66"/>
      <c r="AK416" s="66"/>
      <c r="AL416" s="28"/>
      <c r="AM416" s="28"/>
      <c r="AN416" s="28"/>
      <c r="AO416" s="10" t="s">
        <v>924</v>
      </c>
      <c r="AP416" s="4"/>
      <c r="AQ416" s="4"/>
    </row>
    <row r="417">
      <c r="A417" s="28"/>
      <c r="B417" s="28"/>
      <c r="C417" s="23"/>
      <c r="D417" s="66"/>
      <c r="E417" s="66"/>
      <c r="F417" s="6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3"/>
      <c r="AF417" s="66"/>
      <c r="AG417" s="66"/>
      <c r="AH417" s="66"/>
      <c r="AI417" s="66"/>
      <c r="AJ417" s="66"/>
      <c r="AK417" s="68"/>
      <c r="AL417" s="28"/>
      <c r="AM417" s="28"/>
      <c r="AN417" s="28"/>
      <c r="AO417" s="10" t="s">
        <v>925</v>
      </c>
      <c r="AP417" s="4" t="s">
        <v>685</v>
      </c>
      <c r="AQ417" s="4"/>
    </row>
    <row r="418">
      <c r="A418" s="28"/>
      <c r="B418" s="28"/>
      <c r="C418" s="23"/>
      <c r="D418" s="66"/>
      <c r="E418" s="66"/>
      <c r="F418" s="66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3"/>
      <c r="AF418" s="66"/>
      <c r="AG418" s="66"/>
      <c r="AH418" s="66"/>
      <c r="AI418" s="66"/>
      <c r="AJ418" s="66"/>
      <c r="AK418" s="66"/>
      <c r="AL418" s="28"/>
      <c r="AM418" s="28"/>
      <c r="AN418" s="28"/>
      <c r="AO418" s="10" t="s">
        <v>926</v>
      </c>
      <c r="AP418" s="4"/>
      <c r="AQ418" s="4"/>
    </row>
    <row r="419">
      <c r="A419" s="28"/>
      <c r="B419" s="28"/>
      <c r="C419" s="23"/>
      <c r="D419" s="66"/>
      <c r="E419" s="66"/>
      <c r="F419" s="66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3"/>
      <c r="AF419" s="66"/>
      <c r="AG419" s="66"/>
      <c r="AH419" s="66"/>
      <c r="AI419" s="66"/>
      <c r="AJ419" s="66"/>
      <c r="AK419" s="66"/>
      <c r="AL419" s="28"/>
      <c r="AM419" s="28"/>
      <c r="AN419" s="28"/>
      <c r="AO419" s="10" t="s">
        <v>927</v>
      </c>
      <c r="AP419" s="4" t="s">
        <v>174</v>
      </c>
      <c r="AQ419" s="4"/>
    </row>
    <row r="420">
      <c r="A420" s="28"/>
      <c r="B420" s="28"/>
      <c r="C420" s="23"/>
      <c r="D420" s="66"/>
      <c r="E420" s="68"/>
      <c r="F420" s="66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3"/>
      <c r="AF420" s="66"/>
      <c r="AG420" s="66"/>
      <c r="AH420" s="66"/>
      <c r="AI420" s="66"/>
      <c r="AJ420" s="66"/>
      <c r="AK420" s="66"/>
      <c r="AL420" s="28"/>
      <c r="AM420" s="28"/>
      <c r="AN420" s="28"/>
      <c r="AO420" s="10" t="s">
        <v>928</v>
      </c>
      <c r="AP420" s="13"/>
      <c r="AQ420" s="4"/>
    </row>
    <row r="421">
      <c r="A421" s="28"/>
      <c r="B421" s="28"/>
      <c r="C421" s="23"/>
      <c r="D421" s="66"/>
      <c r="E421" s="66"/>
      <c r="F421" s="66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3"/>
      <c r="AF421" s="66"/>
      <c r="AG421" s="66"/>
      <c r="AH421" s="66"/>
      <c r="AI421" s="66"/>
      <c r="AJ421" s="66"/>
      <c r="AK421" s="66"/>
      <c r="AL421" s="28"/>
      <c r="AM421" s="28"/>
      <c r="AN421" s="28"/>
      <c r="AO421" s="10" t="s">
        <v>929</v>
      </c>
      <c r="AP421" s="4" t="s">
        <v>930</v>
      </c>
      <c r="AQ421" s="4"/>
    </row>
    <row r="422">
      <c r="A422" s="28"/>
      <c r="B422" s="28"/>
      <c r="C422" s="23"/>
      <c r="D422" s="66"/>
      <c r="E422" s="66"/>
      <c r="F422" s="66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3"/>
      <c r="AF422" s="66"/>
      <c r="AG422" s="66"/>
      <c r="AH422" s="66"/>
      <c r="AI422" s="66"/>
      <c r="AJ422" s="66"/>
      <c r="AK422" s="68"/>
      <c r="AL422" s="28"/>
      <c r="AM422" s="28"/>
      <c r="AN422" s="28"/>
      <c r="AO422" s="10" t="s">
        <v>931</v>
      </c>
      <c r="AP422" s="4"/>
      <c r="AQ422" s="4"/>
    </row>
    <row r="423">
      <c r="A423" s="28"/>
      <c r="B423" s="28"/>
      <c r="C423" s="23"/>
      <c r="D423" s="66"/>
      <c r="E423" s="68"/>
      <c r="F423" s="66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3"/>
      <c r="AF423" s="66"/>
      <c r="AG423" s="66"/>
      <c r="AH423" s="66"/>
      <c r="AI423" s="66"/>
      <c r="AJ423" s="66"/>
      <c r="AK423" s="66"/>
      <c r="AL423" s="28"/>
      <c r="AM423" s="28"/>
      <c r="AN423" s="28"/>
      <c r="AO423" s="10" t="s">
        <v>932</v>
      </c>
      <c r="AP423" s="4" t="s">
        <v>194</v>
      </c>
      <c r="AQ423" s="4"/>
    </row>
    <row r="424">
      <c r="A424" s="28"/>
      <c r="B424" s="28"/>
      <c r="C424" s="23"/>
      <c r="D424" s="66"/>
      <c r="E424" s="66"/>
      <c r="F424" s="66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3"/>
      <c r="AF424" s="66"/>
      <c r="AG424" s="66"/>
      <c r="AH424" s="66"/>
      <c r="AI424" s="66"/>
      <c r="AJ424" s="66"/>
      <c r="AK424" s="66"/>
      <c r="AL424" s="28"/>
      <c r="AM424" s="28"/>
      <c r="AN424" s="28"/>
      <c r="AO424" s="10" t="s">
        <v>933</v>
      </c>
      <c r="AP424" s="4" t="s">
        <v>285</v>
      </c>
      <c r="AQ424" s="4"/>
    </row>
    <row r="425">
      <c r="A425" s="28"/>
      <c r="B425" s="28"/>
      <c r="C425" s="23"/>
      <c r="D425" s="66"/>
      <c r="E425" s="66"/>
      <c r="F425" s="66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3"/>
      <c r="AF425" s="66"/>
      <c r="AG425" s="66"/>
      <c r="AH425" s="66"/>
      <c r="AI425" s="66"/>
      <c r="AJ425" s="66"/>
      <c r="AK425" s="66"/>
      <c r="AL425" s="28"/>
      <c r="AM425" s="28"/>
      <c r="AN425" s="28"/>
      <c r="AO425" s="10" t="s">
        <v>934</v>
      </c>
      <c r="AP425" s="4" t="s">
        <v>285</v>
      </c>
      <c r="AQ425" s="4"/>
    </row>
    <row r="426">
      <c r="A426" s="28"/>
      <c r="B426" s="28"/>
      <c r="C426" s="23"/>
      <c r="D426" s="66"/>
      <c r="E426" s="66"/>
      <c r="F426" s="66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3"/>
      <c r="AF426" s="66"/>
      <c r="AG426" s="66"/>
      <c r="AH426" s="66"/>
      <c r="AI426" s="66"/>
      <c r="AJ426" s="66"/>
      <c r="AK426" s="66"/>
      <c r="AL426" s="28"/>
      <c r="AM426" s="28"/>
      <c r="AN426" s="28"/>
      <c r="AO426" s="10" t="s">
        <v>935</v>
      </c>
      <c r="AP426" s="4" t="s">
        <v>51</v>
      </c>
      <c r="AQ426" s="4"/>
    </row>
    <row r="427">
      <c r="A427" s="28"/>
      <c r="B427" s="28"/>
      <c r="C427" s="23"/>
      <c r="D427" s="66"/>
      <c r="E427" s="66"/>
      <c r="F427" s="66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3"/>
      <c r="AF427" s="66"/>
      <c r="AG427" s="66"/>
      <c r="AH427" s="66"/>
      <c r="AI427" s="66"/>
      <c r="AJ427" s="66"/>
      <c r="AK427" s="66"/>
      <c r="AL427" s="28"/>
      <c r="AM427" s="28"/>
      <c r="AN427" s="28"/>
      <c r="AO427" s="10" t="s">
        <v>936</v>
      </c>
      <c r="AP427" s="4" t="s">
        <v>51</v>
      </c>
      <c r="AQ427" s="4"/>
    </row>
    <row r="428">
      <c r="A428" s="28"/>
      <c r="B428" s="28"/>
      <c r="C428" s="23"/>
      <c r="D428" s="66"/>
      <c r="E428" s="68"/>
      <c r="F428" s="66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3"/>
      <c r="AF428" s="66"/>
      <c r="AG428" s="66"/>
      <c r="AH428" s="66"/>
      <c r="AI428" s="66"/>
      <c r="AJ428" s="66"/>
      <c r="AK428" s="66"/>
      <c r="AL428" s="28"/>
      <c r="AM428" s="28"/>
      <c r="AN428" s="28"/>
      <c r="AO428" s="10" t="s">
        <v>937</v>
      </c>
      <c r="AP428" s="4" t="s">
        <v>51</v>
      </c>
      <c r="AQ428" s="4"/>
    </row>
    <row r="429">
      <c r="A429" s="28"/>
      <c r="B429" s="28"/>
      <c r="C429" s="23"/>
      <c r="D429" s="66"/>
      <c r="E429" s="66"/>
      <c r="F429" s="66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3"/>
      <c r="AF429" s="66"/>
      <c r="AG429" s="66"/>
      <c r="AH429" s="66"/>
      <c r="AI429" s="66"/>
      <c r="AJ429" s="66"/>
      <c r="AK429" s="66"/>
      <c r="AL429" s="28"/>
      <c r="AM429" s="28"/>
      <c r="AN429" s="28"/>
      <c r="AO429" s="10" t="s">
        <v>938</v>
      </c>
      <c r="AP429" s="4"/>
      <c r="AQ429" s="4"/>
    </row>
    <row r="430">
      <c r="A430" s="28"/>
      <c r="B430" s="28"/>
      <c r="C430" s="23"/>
      <c r="D430" s="66"/>
      <c r="E430" s="66"/>
      <c r="F430" s="66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3"/>
      <c r="AF430" s="66"/>
      <c r="AG430" s="66"/>
      <c r="AH430" s="66"/>
      <c r="AI430" s="66"/>
      <c r="AJ430" s="66"/>
      <c r="AK430" s="66"/>
      <c r="AL430" s="28"/>
      <c r="AM430" s="28"/>
      <c r="AN430" s="28"/>
      <c r="AO430" s="10" t="s">
        <v>939</v>
      </c>
      <c r="AP430" s="4" t="s">
        <v>940</v>
      </c>
      <c r="AQ430" s="4"/>
    </row>
    <row r="431">
      <c r="A431" s="28"/>
      <c r="B431" s="28"/>
      <c r="C431" s="23"/>
      <c r="D431" s="66"/>
      <c r="E431" s="66"/>
      <c r="F431" s="66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3"/>
      <c r="AF431" s="66"/>
      <c r="AG431" s="66"/>
      <c r="AH431" s="66"/>
      <c r="AI431" s="66"/>
      <c r="AJ431" s="66"/>
      <c r="AK431" s="66"/>
      <c r="AL431" s="28"/>
      <c r="AM431" s="28"/>
      <c r="AN431" s="28"/>
      <c r="AO431" s="10" t="s">
        <v>941</v>
      </c>
      <c r="AP431" s="4" t="s">
        <v>942</v>
      </c>
      <c r="AQ431" s="4"/>
    </row>
    <row r="432">
      <c r="A432" s="28"/>
      <c r="B432" s="28"/>
      <c r="C432" s="23"/>
      <c r="D432" s="66"/>
      <c r="E432" s="66"/>
      <c r="F432" s="66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3"/>
      <c r="AF432" s="66"/>
      <c r="AG432" s="66"/>
      <c r="AH432" s="66"/>
      <c r="AI432" s="66"/>
      <c r="AJ432" s="66"/>
      <c r="AK432" s="66"/>
      <c r="AL432" s="28"/>
      <c r="AM432" s="28"/>
      <c r="AN432" s="28"/>
      <c r="AO432" s="10" t="s">
        <v>943</v>
      </c>
      <c r="AP432" s="4" t="s">
        <v>944</v>
      </c>
      <c r="AQ432" s="4"/>
    </row>
    <row r="433">
      <c r="A433" s="28"/>
      <c r="B433" s="28"/>
      <c r="C433" s="23"/>
      <c r="D433" s="66"/>
      <c r="E433" s="66"/>
      <c r="F433" s="66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3"/>
      <c r="AF433" s="66"/>
      <c r="AG433" s="66"/>
      <c r="AH433" s="66"/>
      <c r="AI433" s="66"/>
      <c r="AJ433" s="66"/>
      <c r="AK433" s="66"/>
      <c r="AL433" s="28"/>
      <c r="AM433" s="28"/>
      <c r="AN433" s="28"/>
      <c r="AO433" s="10" t="s">
        <v>945</v>
      </c>
      <c r="AP433" s="4" t="s">
        <v>946</v>
      </c>
      <c r="AQ433" s="4"/>
    </row>
    <row r="434">
      <c r="A434" s="28"/>
      <c r="B434" s="28"/>
      <c r="C434" s="23"/>
      <c r="D434" s="66"/>
      <c r="E434" s="66"/>
      <c r="F434" s="66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3"/>
      <c r="AF434" s="66"/>
      <c r="AG434" s="66"/>
      <c r="AH434" s="66"/>
      <c r="AI434" s="66"/>
      <c r="AJ434" s="66"/>
      <c r="AK434" s="66"/>
      <c r="AL434" s="28"/>
      <c r="AM434" s="28"/>
      <c r="AN434" s="28"/>
      <c r="AO434" s="10" t="s">
        <v>947</v>
      </c>
      <c r="AP434" s="4" t="s">
        <v>174</v>
      </c>
      <c r="AQ434" s="13"/>
    </row>
    <row r="435">
      <c r="A435" s="28"/>
      <c r="B435" s="28"/>
      <c r="C435" s="23"/>
      <c r="D435" s="66"/>
      <c r="E435" s="66"/>
      <c r="F435" s="66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3"/>
      <c r="AF435" s="66"/>
      <c r="AG435" s="66"/>
      <c r="AH435" s="66"/>
      <c r="AI435" s="66"/>
      <c r="AJ435" s="66"/>
      <c r="AK435" s="66"/>
      <c r="AL435" s="28"/>
      <c r="AM435" s="28"/>
      <c r="AN435" s="28"/>
      <c r="AO435" s="10" t="s">
        <v>948</v>
      </c>
      <c r="AP435" s="4" t="s">
        <v>51</v>
      </c>
      <c r="AQ435" s="13"/>
    </row>
    <row r="436">
      <c r="A436" s="28"/>
      <c r="B436" s="28"/>
      <c r="C436" s="23"/>
      <c r="D436" s="66"/>
      <c r="E436" s="66"/>
      <c r="F436" s="66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3"/>
      <c r="AF436" s="66"/>
      <c r="AG436" s="66"/>
      <c r="AH436" s="66"/>
      <c r="AI436" s="66"/>
      <c r="AJ436" s="66"/>
      <c r="AK436" s="66"/>
      <c r="AL436" s="28"/>
      <c r="AM436" s="28"/>
      <c r="AN436" s="28"/>
      <c r="AO436" s="10" t="s">
        <v>949</v>
      </c>
      <c r="AP436" s="4"/>
      <c r="AQ436" s="13"/>
    </row>
    <row r="437">
      <c r="A437" s="28"/>
      <c r="B437" s="28"/>
      <c r="C437" s="23"/>
      <c r="D437" s="66"/>
      <c r="E437" s="66"/>
      <c r="F437" s="66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3"/>
      <c r="AF437" s="66"/>
      <c r="AG437" s="66"/>
      <c r="AH437" s="66"/>
      <c r="AI437" s="66"/>
      <c r="AJ437" s="66"/>
      <c r="AK437" s="66"/>
      <c r="AL437" s="28"/>
      <c r="AM437" s="28"/>
      <c r="AN437" s="28"/>
      <c r="AO437" s="10" t="s">
        <v>950</v>
      </c>
      <c r="AP437" s="13"/>
      <c r="AQ437" s="13"/>
    </row>
    <row r="438">
      <c r="A438" s="28"/>
      <c r="B438" s="28"/>
      <c r="C438" s="23"/>
      <c r="D438" s="66"/>
      <c r="E438" s="66"/>
      <c r="F438" s="66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3"/>
      <c r="AF438" s="66"/>
      <c r="AG438" s="66"/>
      <c r="AH438" s="66"/>
      <c r="AI438" s="66"/>
      <c r="AJ438" s="66"/>
      <c r="AK438" s="66"/>
      <c r="AL438" s="28"/>
      <c r="AM438" s="28"/>
      <c r="AN438" s="28"/>
      <c r="AO438" s="10" t="s">
        <v>951</v>
      </c>
      <c r="AP438" s="4" t="s">
        <v>143</v>
      </c>
      <c r="AQ438" s="13"/>
    </row>
    <row r="439">
      <c r="A439" s="28"/>
      <c r="B439" s="28"/>
      <c r="C439" s="23"/>
      <c r="D439" s="66"/>
      <c r="E439" s="66"/>
      <c r="F439" s="66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3"/>
      <c r="AF439" s="66"/>
      <c r="AG439" s="66"/>
      <c r="AH439" s="66"/>
      <c r="AI439" s="66"/>
      <c r="AJ439" s="66"/>
      <c r="AK439" s="66"/>
      <c r="AL439" s="28"/>
      <c r="AM439" s="28"/>
      <c r="AN439" s="28"/>
      <c r="AO439" s="10" t="s">
        <v>952</v>
      </c>
      <c r="AP439" s="4"/>
      <c r="AQ439" s="13"/>
    </row>
    <row r="440">
      <c r="A440" s="28"/>
      <c r="B440" s="28"/>
      <c r="C440" s="23"/>
      <c r="D440" s="66"/>
      <c r="E440" s="66"/>
      <c r="F440" s="66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3"/>
      <c r="AF440" s="66"/>
      <c r="AG440" s="66"/>
      <c r="AH440" s="66"/>
      <c r="AI440" s="66"/>
      <c r="AJ440" s="66"/>
      <c r="AK440" s="66"/>
      <c r="AL440" s="28"/>
      <c r="AM440" s="28"/>
      <c r="AN440" s="28"/>
      <c r="AO440" s="10" t="s">
        <v>953</v>
      </c>
      <c r="AP440" s="4"/>
      <c r="AQ440" s="13"/>
    </row>
    <row r="441">
      <c r="A441" s="28"/>
      <c r="B441" s="28"/>
      <c r="C441" s="23"/>
      <c r="D441" s="66"/>
      <c r="E441" s="66"/>
      <c r="F441" s="66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3"/>
      <c r="AF441" s="66"/>
      <c r="AG441" s="66"/>
      <c r="AH441" s="66"/>
      <c r="AI441" s="66"/>
      <c r="AJ441" s="66"/>
      <c r="AK441" s="66"/>
      <c r="AL441" s="28"/>
      <c r="AM441" s="28"/>
      <c r="AN441" s="28"/>
      <c r="AO441" s="10" t="s">
        <v>954</v>
      </c>
      <c r="AP441" s="4"/>
      <c r="AQ441" s="13"/>
    </row>
    <row r="442">
      <c r="A442" s="28"/>
      <c r="B442" s="28"/>
      <c r="C442" s="23"/>
      <c r="D442" s="66"/>
      <c r="E442" s="66"/>
      <c r="F442" s="66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3"/>
      <c r="AF442" s="66"/>
      <c r="AG442" s="66"/>
      <c r="AH442" s="66"/>
      <c r="AI442" s="66"/>
      <c r="AJ442" s="66"/>
      <c r="AK442" s="66"/>
      <c r="AL442" s="28"/>
      <c r="AM442" s="28"/>
      <c r="AN442" s="28"/>
      <c r="AO442" s="10" t="s">
        <v>955</v>
      </c>
      <c r="AP442" s="4" t="s">
        <v>51</v>
      </c>
      <c r="AQ442" s="13"/>
    </row>
    <row r="443">
      <c r="A443" s="28"/>
      <c r="B443" s="28"/>
      <c r="C443" s="23"/>
      <c r="D443" s="66"/>
      <c r="E443" s="66"/>
      <c r="F443" s="66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3"/>
      <c r="AF443" s="66"/>
      <c r="AG443" s="66"/>
      <c r="AH443" s="66"/>
      <c r="AI443" s="66"/>
      <c r="AJ443" s="66"/>
      <c r="AK443" s="66"/>
      <c r="AL443" s="28"/>
      <c r="AM443" s="28"/>
      <c r="AN443" s="28"/>
      <c r="AO443" s="10" t="s">
        <v>956</v>
      </c>
      <c r="AP443" s="4" t="s">
        <v>174</v>
      </c>
      <c r="AQ443" s="13"/>
    </row>
    <row r="444">
      <c r="A444" s="28"/>
      <c r="B444" s="28"/>
      <c r="C444" s="23"/>
      <c r="D444" s="66"/>
      <c r="E444" s="66"/>
      <c r="F444" s="66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3"/>
      <c r="AF444" s="66"/>
      <c r="AG444" s="66"/>
      <c r="AH444" s="66"/>
      <c r="AI444" s="66"/>
      <c r="AJ444" s="66"/>
      <c r="AK444" s="66"/>
      <c r="AL444" s="28"/>
      <c r="AM444" s="28"/>
      <c r="AN444" s="28"/>
      <c r="AO444" s="10" t="s">
        <v>957</v>
      </c>
      <c r="AP444" s="4" t="s">
        <v>958</v>
      </c>
      <c r="AQ444" s="13"/>
    </row>
    <row r="445">
      <c r="A445" s="28"/>
      <c r="B445" s="28"/>
      <c r="C445" s="23"/>
      <c r="D445" s="66"/>
      <c r="E445" s="66"/>
      <c r="F445" s="66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3"/>
      <c r="AF445" s="66"/>
      <c r="AG445" s="66"/>
      <c r="AH445" s="66"/>
      <c r="AI445" s="66"/>
      <c r="AJ445" s="66"/>
      <c r="AK445" s="66"/>
      <c r="AL445" s="28"/>
      <c r="AM445" s="28"/>
      <c r="AN445" s="28"/>
      <c r="AO445" s="10" t="s">
        <v>959</v>
      </c>
      <c r="AP445" s="4" t="s">
        <v>51</v>
      </c>
      <c r="AQ445" s="13"/>
    </row>
    <row r="446">
      <c r="A446" s="28"/>
      <c r="B446" s="28"/>
      <c r="C446" s="23"/>
      <c r="D446" s="66"/>
      <c r="E446" s="66"/>
      <c r="F446" s="66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3"/>
      <c r="AF446" s="66"/>
      <c r="AG446" s="66"/>
      <c r="AH446" s="66"/>
      <c r="AI446" s="66"/>
      <c r="AJ446" s="66"/>
      <c r="AK446" s="66"/>
      <c r="AL446" s="28"/>
      <c r="AM446" s="28"/>
      <c r="AN446" s="28"/>
      <c r="AO446" s="10" t="s">
        <v>960</v>
      </c>
      <c r="AP446" s="4" t="s">
        <v>51</v>
      </c>
      <c r="AQ446" s="13"/>
    </row>
    <row r="447">
      <c r="A447" s="28"/>
      <c r="B447" s="28"/>
      <c r="C447" s="23"/>
      <c r="D447" s="66"/>
      <c r="E447" s="66"/>
      <c r="F447" s="66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3"/>
      <c r="AF447" s="66"/>
      <c r="AG447" s="66"/>
      <c r="AH447" s="66"/>
      <c r="AI447" s="66"/>
      <c r="AJ447" s="66"/>
      <c r="AK447" s="66"/>
      <c r="AL447" s="28"/>
      <c r="AM447" s="28"/>
      <c r="AN447" s="28"/>
      <c r="AO447" s="10" t="s">
        <v>961</v>
      </c>
      <c r="AP447" s="4" t="s">
        <v>51</v>
      </c>
      <c r="AQ447" s="13"/>
    </row>
    <row r="448">
      <c r="A448" s="28"/>
      <c r="B448" s="28"/>
      <c r="C448" s="23"/>
      <c r="D448" s="66"/>
      <c r="E448" s="66"/>
      <c r="F448" s="66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3"/>
      <c r="AF448" s="66"/>
      <c r="AG448" s="66"/>
      <c r="AH448" s="66"/>
      <c r="AI448" s="66"/>
      <c r="AJ448" s="66"/>
      <c r="AK448" s="66"/>
      <c r="AL448" s="28"/>
      <c r="AM448" s="28"/>
      <c r="AN448" s="28"/>
      <c r="AO448" s="10" t="s">
        <v>962</v>
      </c>
      <c r="AP448" s="4" t="s">
        <v>51</v>
      </c>
      <c r="AQ448" s="13"/>
    </row>
    <row r="449">
      <c r="A449" s="28"/>
      <c r="B449" s="28"/>
      <c r="C449" s="23"/>
      <c r="D449" s="66"/>
      <c r="E449" s="66"/>
      <c r="F449" s="66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3"/>
      <c r="AF449" s="66"/>
      <c r="AG449" s="66"/>
      <c r="AH449" s="66"/>
      <c r="AI449" s="66"/>
      <c r="AJ449" s="66"/>
      <c r="AK449" s="66"/>
      <c r="AL449" s="28"/>
      <c r="AM449" s="28"/>
      <c r="AN449" s="28"/>
      <c r="AO449" s="10" t="s">
        <v>963</v>
      </c>
      <c r="AP449" s="4" t="s">
        <v>964</v>
      </c>
      <c r="AQ449" s="13"/>
    </row>
    <row r="450">
      <c r="A450" s="28"/>
      <c r="B450" s="28"/>
      <c r="C450" s="23"/>
      <c r="D450" s="66"/>
      <c r="E450" s="66"/>
      <c r="F450" s="66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3"/>
      <c r="AF450" s="66"/>
      <c r="AG450" s="66"/>
      <c r="AH450" s="66"/>
      <c r="AI450" s="66"/>
      <c r="AJ450" s="66"/>
      <c r="AK450" s="66"/>
      <c r="AL450" s="28"/>
      <c r="AM450" s="28"/>
      <c r="AN450" s="28"/>
      <c r="AO450" s="10" t="s">
        <v>965</v>
      </c>
      <c r="AP450" s="4" t="s">
        <v>51</v>
      </c>
      <c r="AQ450" s="13"/>
    </row>
    <row r="451">
      <c r="A451" s="28"/>
      <c r="B451" s="28"/>
      <c r="C451" s="23"/>
      <c r="D451" s="66"/>
      <c r="E451" s="66"/>
      <c r="F451" s="66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3"/>
      <c r="AF451" s="66"/>
      <c r="AG451" s="66"/>
      <c r="AH451" s="66"/>
      <c r="AI451" s="66"/>
      <c r="AJ451" s="66"/>
      <c r="AK451" s="66"/>
      <c r="AL451" s="28"/>
      <c r="AM451" s="28"/>
      <c r="AN451" s="28"/>
      <c r="AO451" s="10" t="s">
        <v>966</v>
      </c>
      <c r="AP451" s="4" t="s">
        <v>51</v>
      </c>
      <c r="AQ451" s="13"/>
    </row>
    <row r="452">
      <c r="A452" s="28"/>
      <c r="B452" s="28"/>
      <c r="C452" s="23"/>
      <c r="D452" s="66"/>
      <c r="E452" s="66"/>
      <c r="F452" s="66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3"/>
      <c r="AF452" s="66"/>
      <c r="AG452" s="66"/>
      <c r="AH452" s="66"/>
      <c r="AI452" s="66"/>
      <c r="AJ452" s="66"/>
      <c r="AK452" s="66"/>
      <c r="AL452" s="28"/>
      <c r="AM452" s="28"/>
      <c r="AN452" s="28"/>
      <c r="AO452" s="10" t="s">
        <v>967</v>
      </c>
      <c r="AP452" s="4" t="s">
        <v>51</v>
      </c>
      <c r="AQ452" s="13"/>
    </row>
    <row r="453">
      <c r="A453" s="28"/>
      <c r="B453" s="28"/>
      <c r="C453" s="23"/>
      <c r="D453" s="66"/>
      <c r="E453" s="66"/>
      <c r="F453" s="66"/>
      <c r="G453" s="66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3"/>
      <c r="AF453" s="66"/>
      <c r="AG453" s="66"/>
      <c r="AH453" s="66"/>
      <c r="AI453" s="66"/>
      <c r="AJ453" s="66"/>
      <c r="AK453" s="66"/>
      <c r="AL453" s="28"/>
      <c r="AM453" s="28"/>
      <c r="AN453" s="28"/>
      <c r="AO453" s="10" t="s">
        <v>968</v>
      </c>
      <c r="AP453" s="4" t="s">
        <v>51</v>
      </c>
      <c r="AQ453" s="13"/>
    </row>
    <row r="454">
      <c r="A454" s="28"/>
      <c r="B454" s="28"/>
      <c r="C454" s="23"/>
      <c r="D454" s="66"/>
      <c r="E454" s="66"/>
      <c r="F454" s="66"/>
      <c r="G454" s="66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3"/>
      <c r="AF454" s="66"/>
      <c r="AG454" s="66"/>
      <c r="AH454" s="66"/>
      <c r="AI454" s="66"/>
      <c r="AJ454" s="66"/>
      <c r="AK454" s="66"/>
      <c r="AL454" s="28"/>
      <c r="AM454" s="28"/>
      <c r="AN454" s="28"/>
      <c r="AO454" s="10" t="s">
        <v>969</v>
      </c>
      <c r="AP454" s="4" t="s">
        <v>51</v>
      </c>
      <c r="AQ454" s="13"/>
    </row>
    <row r="455">
      <c r="A455" s="28"/>
      <c r="B455" s="28"/>
      <c r="C455" s="23"/>
      <c r="D455" s="66"/>
      <c r="E455" s="66"/>
      <c r="F455" s="66"/>
      <c r="G455" s="66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3"/>
      <c r="AF455" s="66"/>
      <c r="AG455" s="66"/>
      <c r="AH455" s="66"/>
      <c r="AI455" s="66"/>
      <c r="AJ455" s="66"/>
      <c r="AK455" s="66"/>
      <c r="AL455" s="28"/>
      <c r="AM455" s="28"/>
      <c r="AN455" s="28"/>
      <c r="AO455" s="10" t="s">
        <v>970</v>
      </c>
      <c r="AP455" s="4"/>
      <c r="AQ455" s="13"/>
    </row>
    <row r="456">
      <c r="A456" s="28"/>
      <c r="B456" s="28"/>
      <c r="C456" s="23"/>
      <c r="D456" s="66"/>
      <c r="E456" s="66"/>
      <c r="F456" s="66"/>
      <c r="G456" s="66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3"/>
      <c r="AF456" s="66"/>
      <c r="AG456" s="66"/>
      <c r="AH456" s="66"/>
      <c r="AI456" s="66"/>
      <c r="AJ456" s="66"/>
      <c r="AK456" s="66"/>
      <c r="AL456" s="28"/>
      <c r="AM456" s="28"/>
      <c r="AN456" s="28"/>
      <c r="AO456" s="10" t="s">
        <v>971</v>
      </c>
      <c r="AP456" s="4" t="s">
        <v>51</v>
      </c>
      <c r="AQ456" s="13"/>
    </row>
    <row r="457">
      <c r="A457" s="28"/>
      <c r="B457" s="28"/>
      <c r="C457" s="23"/>
      <c r="D457" s="66"/>
      <c r="E457" s="66"/>
      <c r="F457" s="66"/>
      <c r="G457" s="66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3"/>
      <c r="AF457" s="66"/>
      <c r="AG457" s="66"/>
      <c r="AH457" s="66"/>
      <c r="AI457" s="66"/>
      <c r="AJ457" s="66"/>
      <c r="AK457" s="66"/>
      <c r="AL457" s="28"/>
      <c r="AM457" s="28"/>
      <c r="AN457" s="28"/>
      <c r="AO457" s="10" t="s">
        <v>972</v>
      </c>
      <c r="AP457" s="4"/>
      <c r="AQ457" s="13"/>
    </row>
    <row r="458">
      <c r="A458" s="28"/>
      <c r="B458" s="28"/>
      <c r="C458" s="23"/>
      <c r="D458" s="66"/>
      <c r="E458" s="66"/>
      <c r="F458" s="66"/>
      <c r="G458" s="66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3"/>
      <c r="AF458" s="66"/>
      <c r="AG458" s="66"/>
      <c r="AH458" s="66"/>
      <c r="AI458" s="66"/>
      <c r="AJ458" s="66"/>
      <c r="AK458" s="66"/>
      <c r="AL458" s="28"/>
      <c r="AM458" s="28"/>
      <c r="AN458" s="28"/>
      <c r="AO458" s="10" t="s">
        <v>973</v>
      </c>
      <c r="AP458" s="4" t="s">
        <v>51</v>
      </c>
      <c r="AQ458" s="13"/>
    </row>
    <row r="459">
      <c r="A459" s="28"/>
      <c r="B459" s="28"/>
      <c r="C459" s="23"/>
      <c r="D459" s="66"/>
      <c r="E459" s="66"/>
      <c r="F459" s="66"/>
      <c r="G459" s="66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3"/>
      <c r="AF459" s="66"/>
      <c r="AG459" s="66"/>
      <c r="AH459" s="66"/>
      <c r="AI459" s="66"/>
      <c r="AJ459" s="66"/>
      <c r="AK459" s="66"/>
      <c r="AL459" s="28"/>
      <c r="AM459" s="28"/>
      <c r="AN459" s="28"/>
      <c r="AO459" s="10" t="s">
        <v>974</v>
      </c>
      <c r="AP459" s="4"/>
      <c r="AQ459" s="13"/>
    </row>
    <row r="460">
      <c r="A460" s="28"/>
      <c r="B460" s="28"/>
      <c r="C460" s="23"/>
      <c r="D460" s="66"/>
      <c r="E460" s="66"/>
      <c r="F460" s="66"/>
      <c r="G460" s="66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3"/>
      <c r="AF460" s="66"/>
      <c r="AG460" s="66"/>
      <c r="AH460" s="66"/>
      <c r="AI460" s="66"/>
      <c r="AJ460" s="66"/>
      <c r="AK460" s="66"/>
      <c r="AL460" s="28"/>
      <c r="AM460" s="28"/>
      <c r="AN460" s="28"/>
      <c r="AO460" s="10" t="s">
        <v>975</v>
      </c>
      <c r="AP460" s="4" t="s">
        <v>174</v>
      </c>
      <c r="AQ460" s="13"/>
    </row>
    <row r="461">
      <c r="A461" s="28"/>
      <c r="B461" s="28"/>
      <c r="C461" s="23"/>
      <c r="D461" s="66"/>
      <c r="E461" s="66"/>
      <c r="F461" s="66"/>
      <c r="G461" s="66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3"/>
      <c r="AF461" s="66"/>
      <c r="AG461" s="66"/>
      <c r="AH461" s="66"/>
      <c r="AI461" s="66"/>
      <c r="AJ461" s="66"/>
      <c r="AK461" s="66"/>
      <c r="AL461" s="28"/>
      <c r="AM461" s="28"/>
      <c r="AN461" s="28"/>
      <c r="AO461" s="10" t="s">
        <v>976</v>
      </c>
      <c r="AP461" s="4" t="s">
        <v>977</v>
      </c>
      <c r="AQ461" s="13"/>
    </row>
    <row r="462">
      <c r="A462" s="28"/>
      <c r="B462" s="28"/>
      <c r="C462" s="23"/>
      <c r="D462" s="66"/>
      <c r="E462" s="66"/>
      <c r="F462" s="66"/>
      <c r="G462" s="66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3"/>
      <c r="AF462" s="66"/>
      <c r="AG462" s="66"/>
      <c r="AH462" s="66"/>
      <c r="AI462" s="66"/>
      <c r="AJ462" s="66"/>
      <c r="AK462" s="66"/>
      <c r="AL462" s="28"/>
      <c r="AM462" s="28"/>
      <c r="AN462" s="28"/>
      <c r="AO462" s="10"/>
      <c r="AP462" s="4"/>
      <c r="AQ462" s="13"/>
    </row>
    <row r="463">
      <c r="A463" s="28"/>
      <c r="B463" s="28"/>
      <c r="C463" s="28"/>
      <c r="D463" s="23"/>
      <c r="E463" s="66"/>
      <c r="F463" s="66"/>
      <c r="G463" s="66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3"/>
      <c r="AF463" s="66"/>
      <c r="AG463" s="66"/>
      <c r="AH463" s="66"/>
      <c r="AI463" s="66"/>
      <c r="AJ463" s="66"/>
      <c r="AK463" s="66"/>
      <c r="AL463" s="28"/>
      <c r="AM463" s="28"/>
      <c r="AN463" s="28"/>
      <c r="AO463" s="10"/>
      <c r="AP463" s="4"/>
      <c r="AQ463" s="13"/>
    </row>
    <row r="464">
      <c r="A464" s="28"/>
      <c r="B464" s="28"/>
      <c r="C464" s="28"/>
      <c r="D464" s="23"/>
      <c r="E464" s="66"/>
      <c r="F464" s="66"/>
      <c r="G464" s="66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3"/>
      <c r="AF464" s="66"/>
      <c r="AG464" s="66"/>
      <c r="AH464" s="66"/>
      <c r="AI464" s="66"/>
      <c r="AJ464" s="66"/>
      <c r="AK464" s="66"/>
      <c r="AL464" s="28"/>
      <c r="AM464" s="28"/>
      <c r="AN464" s="28"/>
      <c r="AO464" s="10"/>
      <c r="AP464" s="4"/>
      <c r="AQ464" s="13"/>
    </row>
    <row r="465">
      <c r="A465" s="28"/>
      <c r="B465" s="28"/>
      <c r="C465" s="28"/>
      <c r="D465" s="23"/>
      <c r="E465" s="66"/>
      <c r="F465" s="66"/>
      <c r="G465" s="66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3"/>
      <c r="AF465" s="66"/>
      <c r="AG465" s="66"/>
      <c r="AH465" s="66"/>
      <c r="AI465" s="66"/>
      <c r="AJ465" s="66"/>
      <c r="AK465" s="66"/>
      <c r="AL465" s="28"/>
      <c r="AM465" s="28"/>
      <c r="AN465" s="28"/>
      <c r="AO465" s="10"/>
      <c r="AP465" s="4"/>
      <c r="AQ465" s="13"/>
    </row>
    <row r="466">
      <c r="A466" s="28"/>
      <c r="B466" s="28"/>
      <c r="C466" s="28"/>
      <c r="D466" s="23"/>
      <c r="E466" s="66"/>
      <c r="F466" s="66"/>
      <c r="G466" s="66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3"/>
      <c r="AF466" s="66"/>
      <c r="AG466" s="66"/>
      <c r="AH466" s="66"/>
      <c r="AI466" s="66"/>
      <c r="AJ466" s="66"/>
      <c r="AK466" s="66"/>
      <c r="AL466" s="28"/>
      <c r="AM466" s="28"/>
      <c r="AN466" s="28"/>
      <c r="AO466" s="10"/>
      <c r="AP466" s="4"/>
      <c r="AQ466" s="13"/>
    </row>
    <row r="467">
      <c r="A467" s="28"/>
      <c r="B467" s="28"/>
      <c r="C467" s="28"/>
      <c r="D467" s="23"/>
      <c r="E467" s="66"/>
      <c r="F467" s="66"/>
      <c r="G467" s="66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3"/>
      <c r="AF467" s="66"/>
      <c r="AG467" s="66"/>
      <c r="AH467" s="66"/>
      <c r="AI467" s="66"/>
      <c r="AJ467" s="66"/>
      <c r="AK467" s="66"/>
      <c r="AL467" s="28"/>
      <c r="AM467" s="28"/>
      <c r="AN467" s="28"/>
      <c r="AO467" s="10"/>
      <c r="AP467" s="4"/>
      <c r="AQ467" s="13"/>
    </row>
    <row r="468">
      <c r="A468" s="28"/>
      <c r="B468" s="28"/>
      <c r="C468" s="28"/>
      <c r="D468" s="23"/>
      <c r="E468" s="66"/>
      <c r="F468" s="66"/>
      <c r="G468" s="66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3"/>
      <c r="AF468" s="66"/>
      <c r="AG468" s="66"/>
      <c r="AH468" s="66"/>
      <c r="AI468" s="66"/>
      <c r="AJ468" s="66"/>
      <c r="AK468" s="66"/>
      <c r="AL468" s="28"/>
      <c r="AM468" s="28"/>
      <c r="AN468" s="28"/>
      <c r="AO468" s="10"/>
      <c r="AP468" s="4"/>
      <c r="AQ468" s="13"/>
    </row>
    <row r="469">
      <c r="A469" s="28"/>
      <c r="B469" s="28"/>
      <c r="C469" s="28"/>
      <c r="D469" s="23"/>
      <c r="E469" s="66"/>
      <c r="F469" s="66"/>
      <c r="G469" s="66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3"/>
      <c r="AF469" s="66"/>
      <c r="AG469" s="66"/>
      <c r="AH469" s="66"/>
      <c r="AI469" s="66"/>
      <c r="AJ469" s="66"/>
      <c r="AK469" s="66"/>
      <c r="AL469" s="28"/>
      <c r="AM469" s="28"/>
      <c r="AN469" s="28"/>
      <c r="AO469" s="10"/>
      <c r="AP469" s="4"/>
      <c r="AQ469" s="13"/>
    </row>
    <row r="470">
      <c r="A470" s="28"/>
      <c r="B470" s="28"/>
      <c r="C470" s="28"/>
      <c r="D470" s="23"/>
      <c r="E470" s="66"/>
      <c r="F470" s="66"/>
      <c r="G470" s="66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3"/>
      <c r="AF470" s="66"/>
      <c r="AG470" s="66"/>
      <c r="AH470" s="66"/>
      <c r="AI470" s="66"/>
      <c r="AJ470" s="66"/>
      <c r="AK470" s="66"/>
      <c r="AL470" s="28"/>
      <c r="AM470" s="28"/>
      <c r="AN470" s="28"/>
      <c r="AO470" s="10"/>
      <c r="AP470" s="13"/>
      <c r="AQ470" s="13"/>
    </row>
    <row r="471">
      <c r="A471" s="28"/>
      <c r="B471" s="28"/>
      <c r="C471" s="28"/>
      <c r="D471" s="23"/>
      <c r="E471" s="66"/>
      <c r="F471" s="66"/>
      <c r="G471" s="66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3"/>
      <c r="AF471" s="66"/>
      <c r="AG471" s="66"/>
      <c r="AH471" s="66"/>
      <c r="AI471" s="66"/>
      <c r="AJ471" s="66"/>
      <c r="AK471" s="66"/>
      <c r="AL471" s="28"/>
      <c r="AM471" s="28"/>
      <c r="AN471" s="28"/>
      <c r="AO471" s="10"/>
      <c r="AP471" s="13"/>
      <c r="AQ471" s="13"/>
    </row>
    <row r="472">
      <c r="A472" s="28"/>
      <c r="B472" s="28"/>
      <c r="C472" s="28"/>
      <c r="D472" s="23"/>
      <c r="E472" s="66"/>
      <c r="F472" s="66"/>
      <c r="G472" s="66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3"/>
      <c r="AF472" s="66"/>
      <c r="AG472" s="66"/>
      <c r="AH472" s="66"/>
      <c r="AI472" s="66"/>
      <c r="AJ472" s="66"/>
      <c r="AK472" s="66"/>
      <c r="AL472" s="28"/>
      <c r="AM472" s="28"/>
      <c r="AN472" s="28"/>
      <c r="AO472" s="10"/>
      <c r="AP472" s="13"/>
      <c r="AQ472" s="13"/>
    </row>
    <row r="473">
      <c r="A473" s="28"/>
      <c r="B473" s="28"/>
      <c r="C473" s="28"/>
      <c r="D473" s="23"/>
      <c r="E473" s="66"/>
      <c r="F473" s="66"/>
      <c r="G473" s="66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3"/>
      <c r="AF473" s="66"/>
      <c r="AG473" s="66"/>
      <c r="AH473" s="66"/>
      <c r="AI473" s="66"/>
      <c r="AJ473" s="66"/>
      <c r="AK473" s="66"/>
      <c r="AL473" s="28"/>
      <c r="AM473" s="28"/>
      <c r="AN473" s="28"/>
      <c r="AO473" s="10"/>
      <c r="AP473" s="13"/>
      <c r="AQ473" s="13"/>
    </row>
    <row r="474">
      <c r="A474" s="28"/>
      <c r="B474" s="28"/>
      <c r="C474" s="28"/>
      <c r="D474" s="23"/>
      <c r="E474" s="66"/>
      <c r="F474" s="66"/>
      <c r="G474" s="66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3"/>
      <c r="AF474" s="66"/>
      <c r="AG474" s="66"/>
      <c r="AH474" s="66"/>
      <c r="AI474" s="66"/>
      <c r="AJ474" s="66"/>
      <c r="AK474" s="66"/>
      <c r="AL474" s="28"/>
      <c r="AM474" s="28"/>
      <c r="AN474" s="28"/>
      <c r="AO474" s="10"/>
      <c r="AP474" s="13"/>
      <c r="AQ474" s="13"/>
    </row>
    <row r="475">
      <c r="A475" s="28"/>
      <c r="B475" s="28"/>
      <c r="C475" s="28"/>
      <c r="D475" s="23"/>
      <c r="E475" s="66"/>
      <c r="F475" s="66"/>
      <c r="G475" s="66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3"/>
      <c r="AF475" s="66"/>
      <c r="AG475" s="66"/>
      <c r="AH475" s="66"/>
      <c r="AI475" s="66"/>
      <c r="AJ475" s="66"/>
      <c r="AK475" s="66"/>
      <c r="AL475" s="28"/>
      <c r="AM475" s="28"/>
      <c r="AN475" s="28"/>
      <c r="AO475" s="10"/>
      <c r="AP475" s="13"/>
      <c r="AQ475" s="13"/>
    </row>
    <row r="476">
      <c r="A476" s="28"/>
      <c r="B476" s="28"/>
      <c r="C476" s="28"/>
      <c r="D476" s="23"/>
      <c r="E476" s="66"/>
      <c r="F476" s="66"/>
      <c r="G476" s="66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3"/>
      <c r="AF476" s="66"/>
      <c r="AG476" s="66"/>
      <c r="AH476" s="66"/>
      <c r="AI476" s="66"/>
      <c r="AJ476" s="66"/>
      <c r="AK476" s="66"/>
      <c r="AL476" s="28"/>
      <c r="AM476" s="28"/>
      <c r="AN476" s="28"/>
      <c r="AO476" s="10"/>
      <c r="AP476" s="13"/>
      <c r="AQ476" s="13"/>
    </row>
    <row r="477">
      <c r="A477" s="28"/>
      <c r="B477" s="28"/>
      <c r="C477" s="28"/>
      <c r="D477" s="23"/>
      <c r="E477" s="66"/>
      <c r="F477" s="66"/>
      <c r="G477" s="66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3"/>
      <c r="AF477" s="66"/>
      <c r="AG477" s="66"/>
      <c r="AH477" s="66"/>
      <c r="AI477" s="66"/>
      <c r="AJ477" s="66"/>
      <c r="AK477" s="66"/>
      <c r="AL477" s="28"/>
      <c r="AM477" s="28"/>
      <c r="AN477" s="28"/>
      <c r="AO477" s="10"/>
      <c r="AP477" s="4"/>
      <c r="AQ477" s="13"/>
    </row>
    <row r="478">
      <c r="A478" s="28"/>
      <c r="B478" s="28"/>
      <c r="C478" s="28"/>
      <c r="D478" s="23"/>
      <c r="E478" s="66"/>
      <c r="F478" s="66"/>
      <c r="G478" s="66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3"/>
      <c r="AF478" s="66"/>
      <c r="AG478" s="66"/>
      <c r="AH478" s="66"/>
      <c r="AI478" s="66"/>
      <c r="AJ478" s="66"/>
      <c r="AK478" s="66"/>
      <c r="AL478" s="28"/>
      <c r="AM478" s="28"/>
      <c r="AN478" s="28"/>
      <c r="AO478" s="10"/>
      <c r="AP478" s="4"/>
      <c r="AQ478" s="13"/>
    </row>
    <row r="479">
      <c r="A479" s="28"/>
      <c r="B479" s="28"/>
      <c r="C479" s="28"/>
      <c r="D479" s="23"/>
      <c r="E479" s="66"/>
      <c r="F479" s="66"/>
      <c r="G479" s="66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3"/>
      <c r="AF479" s="66"/>
      <c r="AG479" s="66"/>
      <c r="AH479" s="66"/>
      <c r="AI479" s="66"/>
      <c r="AJ479" s="66"/>
      <c r="AK479" s="66"/>
      <c r="AL479" s="28"/>
      <c r="AM479" s="28"/>
      <c r="AN479" s="28"/>
      <c r="AO479" s="10"/>
      <c r="AP479" s="4"/>
      <c r="AQ479" s="13"/>
    </row>
    <row r="480">
      <c r="A480" s="28"/>
      <c r="B480" s="28"/>
      <c r="C480" s="28"/>
      <c r="D480" s="23"/>
      <c r="E480" s="66"/>
      <c r="F480" s="66"/>
      <c r="G480" s="66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3"/>
      <c r="AF480" s="66"/>
      <c r="AG480" s="66"/>
      <c r="AH480" s="66"/>
      <c r="AI480" s="66"/>
      <c r="AJ480" s="66"/>
      <c r="AK480" s="66"/>
      <c r="AL480" s="28"/>
      <c r="AM480" s="28"/>
      <c r="AN480" s="28"/>
      <c r="AO480" s="10"/>
      <c r="AP480" s="4"/>
      <c r="AQ480" s="13"/>
    </row>
    <row r="481">
      <c r="A481" s="28"/>
      <c r="B481" s="28"/>
      <c r="C481" s="28"/>
      <c r="D481" s="23"/>
      <c r="E481" s="66"/>
      <c r="F481" s="66"/>
      <c r="G481" s="66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3"/>
      <c r="AF481" s="66"/>
      <c r="AG481" s="66"/>
      <c r="AH481" s="66"/>
      <c r="AI481" s="66"/>
      <c r="AJ481" s="66"/>
      <c r="AK481" s="66"/>
      <c r="AL481" s="28"/>
      <c r="AM481" s="28"/>
      <c r="AN481" s="28"/>
      <c r="AO481" s="10"/>
      <c r="AP481" s="4"/>
      <c r="AQ481" s="13"/>
    </row>
    <row r="482">
      <c r="A482" s="28"/>
      <c r="B482" s="28"/>
      <c r="C482" s="28"/>
      <c r="D482" s="23"/>
      <c r="E482" s="66"/>
      <c r="F482" s="66"/>
      <c r="G482" s="66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3"/>
      <c r="AF482" s="66"/>
      <c r="AG482" s="66"/>
      <c r="AH482" s="66"/>
      <c r="AI482" s="66"/>
      <c r="AJ482" s="66"/>
      <c r="AK482" s="66"/>
      <c r="AL482" s="28"/>
      <c r="AM482" s="28"/>
      <c r="AN482" s="28"/>
      <c r="AO482" s="10"/>
      <c r="AP482" s="4"/>
      <c r="AQ482" s="13"/>
    </row>
    <row r="483">
      <c r="A483" s="28"/>
      <c r="B483" s="28"/>
      <c r="C483" s="28"/>
      <c r="D483" s="23"/>
      <c r="E483" s="66"/>
      <c r="F483" s="66"/>
      <c r="G483" s="66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3"/>
      <c r="AF483" s="66"/>
      <c r="AG483" s="66"/>
      <c r="AH483" s="66"/>
      <c r="AI483" s="66"/>
      <c r="AJ483" s="66"/>
      <c r="AK483" s="66"/>
      <c r="AL483" s="28"/>
      <c r="AM483" s="28"/>
      <c r="AN483" s="28"/>
      <c r="AO483" s="10"/>
      <c r="AP483" s="4"/>
      <c r="AQ483" s="13"/>
    </row>
    <row r="484">
      <c r="A484" s="28"/>
      <c r="B484" s="28"/>
      <c r="C484" s="28"/>
      <c r="D484" s="23"/>
      <c r="E484" s="66"/>
      <c r="F484" s="66"/>
      <c r="G484" s="66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3"/>
      <c r="AF484" s="66"/>
      <c r="AG484" s="66"/>
      <c r="AH484" s="66"/>
      <c r="AI484" s="66"/>
      <c r="AJ484" s="66"/>
      <c r="AK484" s="66"/>
      <c r="AL484" s="28"/>
      <c r="AM484" s="28"/>
      <c r="AN484" s="28"/>
      <c r="AO484" s="10"/>
      <c r="AP484" s="13"/>
      <c r="AQ484" s="13"/>
    </row>
    <row r="485">
      <c r="A485" s="28"/>
      <c r="B485" s="28"/>
      <c r="C485" s="28"/>
      <c r="D485" s="23"/>
      <c r="E485" s="66"/>
      <c r="F485" s="66"/>
      <c r="G485" s="66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3"/>
      <c r="AF485" s="66"/>
      <c r="AG485" s="66"/>
      <c r="AH485" s="66"/>
      <c r="AI485" s="66"/>
      <c r="AJ485" s="66"/>
      <c r="AK485" s="66"/>
      <c r="AL485" s="28"/>
      <c r="AM485" s="28"/>
      <c r="AN485" s="28"/>
      <c r="AO485" s="10"/>
      <c r="AP485" s="13"/>
      <c r="AQ485" s="13"/>
    </row>
    <row r="486">
      <c r="A486" s="28"/>
      <c r="B486" s="28"/>
      <c r="C486" s="28"/>
      <c r="D486" s="23"/>
      <c r="E486" s="66"/>
      <c r="F486" s="66"/>
      <c r="G486" s="66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3"/>
      <c r="AF486" s="66"/>
      <c r="AG486" s="66"/>
      <c r="AH486" s="66"/>
      <c r="AI486" s="66"/>
      <c r="AJ486" s="66"/>
      <c r="AK486" s="66"/>
      <c r="AL486" s="28"/>
      <c r="AM486" s="28"/>
      <c r="AN486" s="28"/>
      <c r="AO486" s="10"/>
      <c r="AP486" s="13"/>
      <c r="AQ486" s="13"/>
    </row>
    <row r="487">
      <c r="A487" s="28"/>
      <c r="B487" s="28"/>
      <c r="C487" s="28"/>
      <c r="D487" s="23"/>
      <c r="E487" s="66"/>
      <c r="F487" s="66"/>
      <c r="G487" s="66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3"/>
      <c r="AF487" s="66"/>
      <c r="AG487" s="66"/>
      <c r="AH487" s="66"/>
      <c r="AI487" s="66"/>
      <c r="AJ487" s="66"/>
      <c r="AK487" s="66"/>
      <c r="AL487" s="28"/>
      <c r="AM487" s="28"/>
      <c r="AN487" s="28"/>
      <c r="AO487" s="10"/>
      <c r="AP487" s="13"/>
      <c r="AQ487" s="13"/>
    </row>
    <row r="488">
      <c r="A488" s="28"/>
      <c r="B488" s="28"/>
      <c r="C488" s="28"/>
      <c r="D488" s="23"/>
      <c r="E488" s="66"/>
      <c r="F488" s="66"/>
      <c r="G488" s="66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3"/>
      <c r="AF488" s="66"/>
      <c r="AG488" s="66"/>
      <c r="AH488" s="66"/>
      <c r="AI488" s="66"/>
      <c r="AJ488" s="66"/>
      <c r="AK488" s="66"/>
      <c r="AL488" s="28"/>
      <c r="AM488" s="28"/>
      <c r="AN488" s="28"/>
      <c r="AO488" s="10"/>
      <c r="AP488" s="13"/>
      <c r="AQ488" s="13"/>
    </row>
    <row r="489">
      <c r="A489" s="28"/>
      <c r="B489" s="28"/>
      <c r="C489" s="28"/>
      <c r="D489" s="23"/>
      <c r="E489" s="66"/>
      <c r="F489" s="66"/>
      <c r="G489" s="66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3"/>
      <c r="AF489" s="66"/>
      <c r="AG489" s="66"/>
      <c r="AH489" s="66"/>
      <c r="AI489" s="66"/>
      <c r="AJ489" s="66"/>
      <c r="AK489" s="66"/>
      <c r="AL489" s="28"/>
      <c r="AM489" s="28"/>
      <c r="AN489" s="28"/>
      <c r="AO489" s="10"/>
      <c r="AP489" s="13"/>
      <c r="AQ489" s="13"/>
    </row>
    <row r="490">
      <c r="A490" s="28"/>
      <c r="B490" s="28"/>
      <c r="C490" s="28"/>
      <c r="D490" s="23"/>
      <c r="E490" s="66"/>
      <c r="F490" s="66"/>
      <c r="G490" s="66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3"/>
      <c r="AF490" s="66"/>
      <c r="AG490" s="66"/>
      <c r="AH490" s="66"/>
      <c r="AI490" s="66"/>
      <c r="AJ490" s="66"/>
      <c r="AK490" s="66"/>
      <c r="AL490" s="28"/>
      <c r="AM490" s="28"/>
      <c r="AN490" s="28"/>
      <c r="AO490" s="10"/>
      <c r="AP490" s="13"/>
      <c r="AQ490" s="13"/>
    </row>
    <row r="491">
      <c r="A491" s="28"/>
      <c r="B491" s="28"/>
      <c r="C491" s="28"/>
      <c r="D491" s="23"/>
      <c r="E491" s="66"/>
      <c r="F491" s="66"/>
      <c r="G491" s="66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3"/>
      <c r="AF491" s="66"/>
      <c r="AG491" s="66"/>
      <c r="AH491" s="66"/>
      <c r="AI491" s="66"/>
      <c r="AJ491" s="66"/>
      <c r="AK491" s="66"/>
      <c r="AL491" s="28"/>
      <c r="AM491" s="28"/>
      <c r="AN491" s="28"/>
      <c r="AO491" s="10"/>
      <c r="AP491" s="13"/>
      <c r="AQ491" s="13"/>
    </row>
    <row r="492">
      <c r="A492" s="28"/>
      <c r="B492" s="28"/>
      <c r="C492" s="28"/>
      <c r="D492" s="23"/>
      <c r="E492" s="66"/>
      <c r="F492" s="66"/>
      <c r="G492" s="66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3"/>
      <c r="AF492" s="66"/>
      <c r="AG492" s="66"/>
      <c r="AH492" s="66"/>
      <c r="AI492" s="66"/>
      <c r="AJ492" s="66"/>
      <c r="AK492" s="66"/>
      <c r="AL492" s="28"/>
      <c r="AM492" s="28"/>
      <c r="AN492" s="28"/>
      <c r="AO492" s="10"/>
      <c r="AP492" s="13"/>
      <c r="AQ492" s="13"/>
    </row>
    <row r="493">
      <c r="A493" s="28"/>
      <c r="B493" s="28"/>
      <c r="C493" s="28"/>
      <c r="D493" s="23"/>
      <c r="E493" s="66"/>
      <c r="F493" s="66"/>
      <c r="G493" s="66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3"/>
      <c r="AF493" s="66"/>
      <c r="AG493" s="66"/>
      <c r="AH493" s="66"/>
      <c r="AI493" s="66"/>
      <c r="AJ493" s="66"/>
      <c r="AK493" s="66"/>
      <c r="AL493" s="28"/>
      <c r="AM493" s="28"/>
      <c r="AN493" s="28"/>
      <c r="AO493" s="10"/>
      <c r="AP493" s="13"/>
      <c r="AQ493" s="13"/>
    </row>
    <row r="494">
      <c r="A494" s="28"/>
      <c r="B494" s="28"/>
      <c r="C494" s="28"/>
      <c r="D494" s="23"/>
      <c r="E494" s="66"/>
      <c r="F494" s="66"/>
      <c r="G494" s="66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3"/>
      <c r="AF494" s="66"/>
      <c r="AG494" s="66"/>
      <c r="AH494" s="66"/>
      <c r="AI494" s="66"/>
      <c r="AJ494" s="66"/>
      <c r="AK494" s="66"/>
      <c r="AL494" s="28"/>
      <c r="AM494" s="28"/>
      <c r="AN494" s="28"/>
      <c r="AO494" s="10"/>
      <c r="AP494" s="13"/>
      <c r="AQ494" s="13"/>
    </row>
    <row r="495">
      <c r="A495" s="28"/>
      <c r="B495" s="28"/>
      <c r="C495" s="28"/>
      <c r="D495" s="23"/>
      <c r="E495" s="66"/>
      <c r="F495" s="66"/>
      <c r="G495" s="66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3"/>
      <c r="AF495" s="66"/>
      <c r="AG495" s="66"/>
      <c r="AH495" s="66"/>
      <c r="AI495" s="66"/>
      <c r="AJ495" s="66"/>
      <c r="AK495" s="66"/>
      <c r="AL495" s="28"/>
      <c r="AM495" s="28"/>
      <c r="AN495" s="28"/>
      <c r="AO495" s="10"/>
      <c r="AP495" s="13"/>
      <c r="AQ495" s="13"/>
    </row>
    <row r="496">
      <c r="A496" s="28"/>
      <c r="B496" s="28"/>
      <c r="C496" s="28"/>
      <c r="D496" s="23"/>
      <c r="E496" s="66"/>
      <c r="F496" s="66"/>
      <c r="G496" s="66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3"/>
      <c r="AF496" s="66"/>
      <c r="AG496" s="66"/>
      <c r="AH496" s="66"/>
      <c r="AI496" s="66"/>
      <c r="AJ496" s="66"/>
      <c r="AK496" s="66"/>
      <c r="AL496" s="28"/>
      <c r="AM496" s="28"/>
      <c r="AN496" s="28"/>
      <c r="AO496" s="10"/>
      <c r="AP496" s="13"/>
      <c r="AQ496" s="13"/>
    </row>
    <row r="497">
      <c r="A497" s="28"/>
      <c r="B497" s="28"/>
      <c r="C497" s="28"/>
      <c r="D497" s="23"/>
      <c r="E497" s="66"/>
      <c r="F497" s="66"/>
      <c r="G497" s="66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3"/>
      <c r="AF497" s="66"/>
      <c r="AG497" s="66"/>
      <c r="AH497" s="66"/>
      <c r="AI497" s="66"/>
      <c r="AJ497" s="66"/>
      <c r="AK497" s="66"/>
      <c r="AL497" s="28"/>
      <c r="AM497" s="28"/>
      <c r="AN497" s="28"/>
      <c r="AO497" s="10"/>
      <c r="AP497" s="13"/>
      <c r="AQ497" s="13"/>
    </row>
    <row r="498">
      <c r="A498" s="28"/>
      <c r="B498" s="28"/>
      <c r="C498" s="28"/>
      <c r="D498" s="23"/>
      <c r="E498" s="66"/>
      <c r="F498" s="66"/>
      <c r="G498" s="66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3"/>
      <c r="AF498" s="66"/>
      <c r="AG498" s="66"/>
      <c r="AH498" s="66"/>
      <c r="AI498" s="66"/>
      <c r="AJ498" s="66"/>
      <c r="AK498" s="66"/>
      <c r="AL498" s="28"/>
      <c r="AM498" s="28"/>
      <c r="AN498" s="28"/>
      <c r="AO498" s="10"/>
      <c r="AP498" s="13"/>
      <c r="AQ498" s="13"/>
    </row>
    <row r="499">
      <c r="A499" s="28"/>
      <c r="B499" s="28"/>
      <c r="C499" s="28"/>
      <c r="D499" s="23"/>
      <c r="E499" s="66"/>
      <c r="F499" s="66"/>
      <c r="G499" s="66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3"/>
      <c r="AF499" s="66"/>
      <c r="AG499" s="66"/>
      <c r="AH499" s="66"/>
      <c r="AI499" s="66"/>
      <c r="AJ499" s="66"/>
      <c r="AK499" s="66"/>
      <c r="AL499" s="28"/>
      <c r="AM499" s="28"/>
      <c r="AN499" s="28"/>
      <c r="AO499" s="10"/>
      <c r="AP499" s="13"/>
      <c r="AQ499" s="13"/>
    </row>
    <row r="500">
      <c r="A500" s="28"/>
      <c r="B500" s="28"/>
      <c r="C500" s="28"/>
      <c r="D500" s="23"/>
      <c r="E500" s="66"/>
      <c r="F500" s="66"/>
      <c r="G500" s="66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3"/>
      <c r="AF500" s="66"/>
      <c r="AG500" s="66"/>
      <c r="AH500" s="66"/>
      <c r="AI500" s="66"/>
      <c r="AJ500" s="66"/>
      <c r="AK500" s="66"/>
      <c r="AL500" s="28"/>
      <c r="AM500" s="28"/>
      <c r="AN500" s="28"/>
      <c r="AO500" s="10"/>
      <c r="AP500" s="13"/>
      <c r="AQ500" s="13"/>
    </row>
    <row r="501">
      <c r="A501" s="28"/>
      <c r="B501" s="28"/>
      <c r="C501" s="28"/>
      <c r="D501" s="23"/>
      <c r="E501" s="66"/>
      <c r="F501" s="66"/>
      <c r="G501" s="66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3"/>
      <c r="AF501" s="66"/>
      <c r="AG501" s="66"/>
      <c r="AH501" s="66"/>
      <c r="AI501" s="66"/>
      <c r="AJ501" s="66"/>
      <c r="AK501" s="66"/>
      <c r="AL501" s="28"/>
      <c r="AM501" s="28"/>
      <c r="AN501" s="28"/>
      <c r="AO501" s="10"/>
      <c r="AP501" s="13"/>
      <c r="AQ501" s="13"/>
    </row>
    <row r="502">
      <c r="A502" s="28"/>
      <c r="B502" s="28"/>
      <c r="C502" s="28"/>
      <c r="D502" s="23"/>
      <c r="E502" s="66"/>
      <c r="F502" s="66"/>
      <c r="G502" s="66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3"/>
      <c r="AF502" s="66"/>
      <c r="AG502" s="66"/>
      <c r="AH502" s="66"/>
      <c r="AI502" s="66"/>
      <c r="AJ502" s="66"/>
      <c r="AK502" s="66"/>
      <c r="AL502" s="28"/>
      <c r="AM502" s="28"/>
      <c r="AN502" s="28"/>
      <c r="AO502" s="10"/>
      <c r="AP502" s="13"/>
      <c r="AQ502" s="13"/>
    </row>
    <row r="503">
      <c r="A503" s="28"/>
      <c r="B503" s="28"/>
      <c r="C503" s="28"/>
      <c r="D503" s="23"/>
      <c r="E503" s="66"/>
      <c r="F503" s="66"/>
      <c r="G503" s="66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3"/>
      <c r="AF503" s="66"/>
      <c r="AG503" s="66"/>
      <c r="AH503" s="66"/>
      <c r="AI503" s="66"/>
      <c r="AJ503" s="66"/>
      <c r="AK503" s="66"/>
      <c r="AL503" s="28"/>
      <c r="AM503" s="28"/>
      <c r="AN503" s="28"/>
      <c r="AO503" s="10"/>
      <c r="AP503" s="13"/>
      <c r="AQ503" s="13"/>
    </row>
    <row r="504">
      <c r="A504" s="28"/>
      <c r="B504" s="28"/>
      <c r="C504" s="28"/>
      <c r="D504" s="23"/>
      <c r="E504" s="66"/>
      <c r="F504" s="66"/>
      <c r="G504" s="66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3"/>
      <c r="AF504" s="66"/>
      <c r="AG504" s="66"/>
      <c r="AH504" s="66"/>
      <c r="AI504" s="66"/>
      <c r="AJ504" s="66"/>
      <c r="AK504" s="66"/>
      <c r="AL504" s="28"/>
      <c r="AM504" s="28"/>
      <c r="AN504" s="28"/>
      <c r="AO504" s="10"/>
      <c r="AP504" s="13"/>
      <c r="AQ504" s="13"/>
    </row>
    <row r="505">
      <c r="A505" s="28"/>
      <c r="B505" s="28"/>
      <c r="C505" s="28"/>
      <c r="D505" s="23"/>
      <c r="E505" s="66"/>
      <c r="F505" s="66"/>
      <c r="G505" s="66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3"/>
      <c r="AF505" s="66"/>
      <c r="AG505" s="66"/>
      <c r="AH505" s="66"/>
      <c r="AI505" s="66"/>
      <c r="AJ505" s="66"/>
      <c r="AK505" s="66"/>
      <c r="AL505" s="28"/>
      <c r="AM505" s="28"/>
      <c r="AN505" s="28"/>
      <c r="AO505" s="10"/>
      <c r="AP505" s="13"/>
      <c r="AQ505" s="13"/>
    </row>
    <row r="506">
      <c r="A506" s="28"/>
      <c r="B506" s="28"/>
      <c r="C506" s="28"/>
      <c r="D506" s="23"/>
      <c r="E506" s="66"/>
      <c r="F506" s="66"/>
      <c r="G506" s="66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3"/>
      <c r="AF506" s="66"/>
      <c r="AG506" s="66"/>
      <c r="AH506" s="66"/>
      <c r="AI506" s="66"/>
      <c r="AJ506" s="66"/>
      <c r="AK506" s="66"/>
      <c r="AL506" s="28"/>
      <c r="AM506" s="28"/>
      <c r="AN506" s="28"/>
      <c r="AO506" s="10"/>
      <c r="AP506" s="13"/>
      <c r="AQ506" s="13"/>
    </row>
    <row r="507">
      <c r="A507" s="28"/>
      <c r="B507" s="28"/>
      <c r="C507" s="28"/>
      <c r="D507" s="23"/>
      <c r="E507" s="66"/>
      <c r="F507" s="66"/>
      <c r="G507" s="66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3"/>
      <c r="AF507" s="66"/>
      <c r="AG507" s="66"/>
      <c r="AH507" s="66"/>
      <c r="AI507" s="66"/>
      <c r="AJ507" s="66"/>
      <c r="AK507" s="66"/>
      <c r="AL507" s="28"/>
      <c r="AM507" s="28"/>
      <c r="AN507" s="28"/>
      <c r="AO507" s="10"/>
      <c r="AP507" s="13"/>
      <c r="AQ507" s="13"/>
    </row>
    <row r="508">
      <c r="A508" s="28"/>
      <c r="B508" s="28"/>
      <c r="C508" s="28"/>
      <c r="D508" s="23"/>
      <c r="E508" s="66"/>
      <c r="F508" s="66"/>
      <c r="G508" s="66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3"/>
      <c r="AF508" s="66"/>
      <c r="AG508" s="66"/>
      <c r="AH508" s="66"/>
      <c r="AI508" s="66"/>
      <c r="AJ508" s="66"/>
      <c r="AK508" s="66"/>
      <c r="AL508" s="28"/>
      <c r="AM508" s="28"/>
      <c r="AN508" s="28"/>
      <c r="AO508" s="10"/>
      <c r="AP508" s="13"/>
      <c r="AQ508" s="13"/>
    </row>
    <row r="509">
      <c r="A509" s="28"/>
      <c r="B509" s="28"/>
      <c r="C509" s="28"/>
      <c r="D509" s="23"/>
      <c r="E509" s="66"/>
      <c r="F509" s="66"/>
      <c r="G509" s="66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3"/>
      <c r="AF509" s="66"/>
      <c r="AG509" s="66"/>
      <c r="AH509" s="66"/>
      <c r="AI509" s="66"/>
      <c r="AJ509" s="66"/>
      <c r="AK509" s="66"/>
      <c r="AL509" s="28"/>
      <c r="AM509" s="28"/>
      <c r="AN509" s="28"/>
      <c r="AO509" s="10"/>
      <c r="AP509" s="13"/>
      <c r="AQ509" s="13"/>
    </row>
    <row r="510">
      <c r="A510" s="28"/>
      <c r="B510" s="28"/>
      <c r="C510" s="28"/>
      <c r="D510" s="23"/>
      <c r="E510" s="66"/>
      <c r="F510" s="66"/>
      <c r="G510" s="66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3"/>
      <c r="AF510" s="66"/>
      <c r="AG510" s="66"/>
      <c r="AH510" s="66"/>
      <c r="AI510" s="66"/>
      <c r="AJ510" s="66"/>
      <c r="AK510" s="66"/>
      <c r="AL510" s="28"/>
      <c r="AM510" s="28"/>
      <c r="AN510" s="28"/>
      <c r="AO510" s="10"/>
      <c r="AP510" s="13"/>
      <c r="AQ510" s="13"/>
    </row>
    <row r="511">
      <c r="A511" s="28"/>
      <c r="B511" s="28"/>
      <c r="C511" s="28"/>
      <c r="D511" s="23"/>
      <c r="E511" s="66"/>
      <c r="F511" s="66"/>
      <c r="G511" s="66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3"/>
      <c r="AF511" s="66"/>
      <c r="AG511" s="66"/>
      <c r="AH511" s="66"/>
      <c r="AI511" s="66"/>
      <c r="AJ511" s="66"/>
      <c r="AK511" s="66"/>
      <c r="AL511" s="28"/>
      <c r="AM511" s="28"/>
      <c r="AN511" s="28"/>
      <c r="AO511" s="10"/>
      <c r="AP511" s="13"/>
      <c r="AQ511" s="13"/>
    </row>
    <row r="512">
      <c r="A512" s="28"/>
      <c r="B512" s="28"/>
      <c r="C512" s="28"/>
      <c r="D512" s="23"/>
      <c r="E512" s="66"/>
      <c r="F512" s="66"/>
      <c r="G512" s="66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3"/>
      <c r="AF512" s="66"/>
      <c r="AG512" s="66"/>
      <c r="AH512" s="66"/>
      <c r="AI512" s="66"/>
      <c r="AJ512" s="66"/>
      <c r="AK512" s="66"/>
      <c r="AL512" s="28"/>
      <c r="AM512" s="28"/>
      <c r="AN512" s="28"/>
      <c r="AO512" s="10"/>
      <c r="AP512" s="13"/>
      <c r="AQ512" s="13"/>
    </row>
    <row r="513">
      <c r="A513" s="45"/>
      <c r="B513" s="45"/>
      <c r="C513" s="28"/>
      <c r="D513" s="23"/>
      <c r="E513" s="66"/>
      <c r="F513" s="66"/>
      <c r="G513" s="66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3"/>
      <c r="AF513" s="66"/>
      <c r="AG513" s="66"/>
      <c r="AH513" s="66"/>
      <c r="AI513" s="66"/>
      <c r="AJ513" s="66"/>
      <c r="AK513" s="66"/>
      <c r="AL513" s="28"/>
      <c r="AM513" s="28"/>
      <c r="AN513" s="28"/>
      <c r="AO513" s="10"/>
      <c r="AP513" s="13"/>
      <c r="AQ513" s="13"/>
    </row>
    <row r="514">
      <c r="A514" s="45"/>
      <c r="B514" s="45"/>
      <c r="C514" s="28"/>
      <c r="D514" s="23"/>
      <c r="E514" s="66"/>
      <c r="F514" s="19"/>
      <c r="G514" s="19"/>
      <c r="H514" s="45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3"/>
      <c r="AF514" s="66"/>
      <c r="AG514" s="66"/>
      <c r="AH514" s="66"/>
      <c r="AI514" s="66"/>
      <c r="AJ514" s="66"/>
      <c r="AK514" s="66"/>
      <c r="AL514" s="28"/>
      <c r="AM514" s="28"/>
      <c r="AN514" s="28"/>
      <c r="AO514" s="10"/>
      <c r="AP514" s="13"/>
      <c r="AQ514" s="13"/>
    </row>
    <row r="515">
      <c r="A515" s="45"/>
      <c r="B515" s="45"/>
      <c r="C515" s="28"/>
      <c r="D515" s="23"/>
      <c r="E515" s="66"/>
      <c r="F515" s="19"/>
      <c r="G515" s="19"/>
      <c r="H515" s="45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3"/>
      <c r="AF515" s="66"/>
      <c r="AG515" s="66"/>
      <c r="AH515" s="66"/>
      <c r="AI515" s="66"/>
      <c r="AJ515" s="66"/>
      <c r="AK515" s="66"/>
      <c r="AL515" s="28"/>
      <c r="AM515" s="28"/>
      <c r="AN515" s="28"/>
      <c r="AO515" s="10"/>
      <c r="AP515" s="13"/>
      <c r="AQ515" s="13"/>
    </row>
    <row r="516">
      <c r="A516" s="45"/>
      <c r="B516" s="45"/>
      <c r="C516" s="45"/>
      <c r="D516" s="23"/>
      <c r="E516" s="66"/>
      <c r="F516" s="19"/>
      <c r="G516" s="19"/>
      <c r="H516" s="45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3"/>
      <c r="AF516" s="66"/>
      <c r="AG516" s="66"/>
      <c r="AH516" s="66"/>
      <c r="AI516" s="66"/>
      <c r="AJ516" s="66"/>
      <c r="AK516" s="66"/>
      <c r="AL516" s="28"/>
      <c r="AM516" s="28"/>
      <c r="AN516" s="28"/>
      <c r="AO516" s="10"/>
      <c r="AP516" s="13"/>
      <c r="AQ516" s="13"/>
    </row>
    <row r="517">
      <c r="A517" s="45"/>
      <c r="B517" s="45"/>
      <c r="C517" s="45"/>
      <c r="D517" s="19"/>
      <c r="E517" s="19"/>
      <c r="F517" s="19"/>
      <c r="G517" s="19"/>
      <c r="H517" s="45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3"/>
      <c r="AF517" s="66"/>
      <c r="AG517" s="66"/>
      <c r="AH517" s="66"/>
      <c r="AI517" s="66"/>
      <c r="AJ517" s="66"/>
      <c r="AK517" s="66"/>
      <c r="AL517" s="28"/>
      <c r="AM517" s="28"/>
      <c r="AN517" s="28"/>
      <c r="AO517" s="10"/>
      <c r="AP517" s="13"/>
      <c r="AQ517" s="13"/>
    </row>
    <row r="518">
      <c r="A518" s="45"/>
      <c r="B518" s="45"/>
      <c r="C518" s="45"/>
      <c r="D518" s="19"/>
      <c r="E518" s="19"/>
      <c r="F518" s="19"/>
      <c r="G518" s="19"/>
      <c r="H518" s="45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3"/>
      <c r="AF518" s="66"/>
      <c r="AG518" s="66"/>
      <c r="AH518" s="66"/>
      <c r="AI518" s="66"/>
      <c r="AJ518" s="66"/>
      <c r="AK518" s="66"/>
      <c r="AL518" s="28"/>
      <c r="AM518" s="28"/>
      <c r="AN518" s="28"/>
      <c r="AO518" s="10"/>
      <c r="AP518" s="13"/>
      <c r="AQ518" s="13"/>
    </row>
    <row r="519">
      <c r="A519" s="45"/>
      <c r="B519" s="45"/>
      <c r="C519" s="45"/>
      <c r="D519" s="19"/>
      <c r="E519" s="19"/>
      <c r="F519" s="19"/>
      <c r="G519" s="19"/>
      <c r="H519" s="45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3"/>
      <c r="AF519" s="66"/>
      <c r="AG519" s="66"/>
      <c r="AH519" s="66"/>
      <c r="AI519" s="66"/>
      <c r="AJ519" s="66"/>
      <c r="AK519" s="66"/>
      <c r="AL519" s="28"/>
      <c r="AM519" s="28"/>
      <c r="AN519" s="28"/>
      <c r="AO519" s="19"/>
      <c r="AP519" s="45"/>
      <c r="AQ519" s="13"/>
    </row>
    <row r="520">
      <c r="A520" s="45"/>
      <c r="B520" s="45"/>
      <c r="C520" s="45"/>
      <c r="D520" s="19"/>
      <c r="E520" s="19"/>
      <c r="F520" s="19"/>
      <c r="G520" s="19"/>
      <c r="H520" s="45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3"/>
      <c r="AF520" s="66"/>
      <c r="AG520" s="66"/>
      <c r="AH520" s="66"/>
      <c r="AI520" s="66"/>
      <c r="AJ520" s="66"/>
      <c r="AK520" s="66"/>
      <c r="AL520" s="28"/>
      <c r="AM520" s="28"/>
      <c r="AN520" s="28"/>
      <c r="AO520" s="19"/>
      <c r="AP520" s="45"/>
      <c r="AQ520" s="13"/>
    </row>
    <row r="521">
      <c r="A521" s="45"/>
      <c r="B521" s="45"/>
      <c r="C521" s="45"/>
      <c r="D521" s="19"/>
      <c r="E521" s="19"/>
      <c r="F521" s="45"/>
      <c r="G521" s="45"/>
      <c r="H521" s="45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3"/>
      <c r="AF521" s="66"/>
      <c r="AG521" s="66"/>
      <c r="AH521" s="66"/>
      <c r="AI521" s="66"/>
      <c r="AJ521" s="66"/>
      <c r="AK521" s="66"/>
      <c r="AL521" s="28"/>
      <c r="AM521" s="28"/>
      <c r="AN521" s="28"/>
      <c r="AO521" s="19"/>
      <c r="AP521" s="45"/>
      <c r="AQ521" s="13"/>
    </row>
    <row r="522">
      <c r="A522" s="45"/>
      <c r="B522" s="45"/>
      <c r="C522" s="45"/>
      <c r="D522" s="19"/>
      <c r="E522" s="19"/>
      <c r="F522" s="45"/>
      <c r="G522" s="45"/>
      <c r="H522" s="45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3"/>
      <c r="AF522" s="66"/>
      <c r="AG522" s="66"/>
      <c r="AH522" s="66"/>
      <c r="AI522" s="66"/>
      <c r="AJ522" s="66"/>
      <c r="AK522" s="66"/>
      <c r="AL522" s="28"/>
      <c r="AM522" s="28"/>
      <c r="AN522" s="28"/>
      <c r="AO522" s="19"/>
      <c r="AP522" s="45"/>
      <c r="AQ522" s="13"/>
    </row>
    <row r="523">
      <c r="A523" s="45"/>
      <c r="B523" s="45"/>
      <c r="C523" s="45"/>
      <c r="D523" s="19"/>
      <c r="E523" s="19"/>
      <c r="F523" s="45"/>
      <c r="G523" s="45"/>
      <c r="H523" s="45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3"/>
      <c r="AF523" s="66"/>
      <c r="AG523" s="66"/>
      <c r="AH523" s="66"/>
      <c r="AI523" s="66"/>
      <c r="AJ523" s="66"/>
      <c r="AK523" s="66"/>
      <c r="AL523" s="28"/>
      <c r="AM523" s="28"/>
      <c r="AN523" s="28"/>
      <c r="AO523" s="19"/>
      <c r="AP523" s="45"/>
      <c r="AQ523" s="13"/>
    </row>
    <row r="524">
      <c r="C524" s="45"/>
      <c r="D524" s="45"/>
      <c r="E524" s="45"/>
      <c r="F524" s="45"/>
      <c r="G524" s="45"/>
      <c r="H524" s="45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3"/>
      <c r="AF524" s="66"/>
      <c r="AG524" s="66"/>
      <c r="AH524" s="66"/>
      <c r="AI524" s="66"/>
      <c r="AJ524" s="66"/>
      <c r="AK524" s="66"/>
      <c r="AL524" s="28"/>
      <c r="AM524" s="28"/>
      <c r="AN524" s="28"/>
      <c r="AO524" s="19"/>
      <c r="AP524" s="45"/>
      <c r="AQ524" s="13"/>
    </row>
    <row r="525">
      <c r="C525" s="45"/>
      <c r="D525" s="45"/>
      <c r="E525" s="45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3"/>
      <c r="AF525" s="66"/>
      <c r="AG525" s="66"/>
      <c r="AH525" s="66"/>
      <c r="AI525" s="66"/>
      <c r="AJ525" s="66"/>
      <c r="AK525" s="66"/>
      <c r="AL525" s="28"/>
      <c r="AM525" s="28"/>
      <c r="AN525" s="28"/>
      <c r="AO525" s="19"/>
      <c r="AP525" s="45"/>
      <c r="AQ525" s="13"/>
    </row>
    <row r="526">
      <c r="C526" s="45"/>
      <c r="D526" s="45"/>
      <c r="E526" s="45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3"/>
      <c r="AF526" s="66"/>
      <c r="AG526" s="66"/>
      <c r="AH526" s="66"/>
      <c r="AI526" s="66"/>
      <c r="AJ526" s="66"/>
      <c r="AK526" s="66"/>
      <c r="AL526" s="28"/>
      <c r="AM526" s="28"/>
      <c r="AN526" s="28"/>
      <c r="AO526" s="19"/>
      <c r="AP526" s="45"/>
      <c r="AQ526" s="13"/>
    </row>
    <row r="527">
      <c r="C527" s="45"/>
      <c r="D527" s="45"/>
      <c r="E527" s="45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3"/>
      <c r="AF527" s="66"/>
      <c r="AG527" s="66"/>
      <c r="AH527" s="66"/>
      <c r="AI527" s="66"/>
      <c r="AJ527" s="66"/>
      <c r="AK527" s="66"/>
      <c r="AL527" s="28"/>
      <c r="AM527" s="28"/>
      <c r="AN527" s="28"/>
      <c r="AO527" s="19"/>
      <c r="AP527" s="45"/>
      <c r="AQ527" s="13"/>
    </row>
    <row r="528">
      <c r="C528" s="45"/>
      <c r="D528" s="45"/>
      <c r="E528" s="45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3"/>
      <c r="AF528" s="66"/>
      <c r="AG528" s="66"/>
      <c r="AH528" s="66"/>
      <c r="AI528" s="66"/>
      <c r="AJ528" s="66"/>
      <c r="AK528" s="66"/>
      <c r="AL528" s="28"/>
      <c r="AM528" s="28"/>
      <c r="AN528" s="28"/>
      <c r="AO528" s="19"/>
      <c r="AP528" s="45"/>
      <c r="AQ528" s="13"/>
    </row>
    <row r="529">
      <c r="C529" s="45"/>
      <c r="D529" s="45"/>
      <c r="E529" s="45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3"/>
      <c r="AF529" s="66"/>
      <c r="AG529" s="66"/>
      <c r="AH529" s="66"/>
      <c r="AI529" s="66"/>
      <c r="AJ529" s="66"/>
      <c r="AK529" s="66"/>
      <c r="AL529" s="28"/>
      <c r="AM529" s="28"/>
      <c r="AN529" s="28"/>
      <c r="AO529" s="19"/>
      <c r="AP529" s="45"/>
      <c r="AQ529" s="13"/>
    </row>
    <row r="530">
      <c r="C530" s="45"/>
      <c r="D530" s="45"/>
      <c r="E530" s="45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3"/>
      <c r="AF530" s="66"/>
      <c r="AG530" s="66"/>
      <c r="AH530" s="66"/>
      <c r="AI530" s="66"/>
      <c r="AL530" s="28"/>
      <c r="AM530" s="28"/>
      <c r="AN530" s="28"/>
      <c r="AO530" s="45"/>
      <c r="AP530" s="45"/>
      <c r="AQ530" s="13"/>
    </row>
    <row r="531">
      <c r="C531" s="45"/>
      <c r="D531" s="45"/>
      <c r="E531" s="45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3"/>
      <c r="AF531" s="66"/>
      <c r="AG531" s="66"/>
      <c r="AH531" s="66"/>
      <c r="AI531" s="66"/>
      <c r="AL531" s="28"/>
      <c r="AM531" s="28"/>
      <c r="AN531" s="28"/>
      <c r="AO531" s="45"/>
      <c r="AP531" s="45"/>
      <c r="AQ531" s="13"/>
    </row>
    <row r="532">
      <c r="C532" s="45"/>
      <c r="D532" s="45"/>
      <c r="E532" s="45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3"/>
      <c r="AF532" s="66"/>
      <c r="AG532" s="66"/>
      <c r="AH532" s="66"/>
      <c r="AI532" s="66"/>
      <c r="AL532" s="28"/>
      <c r="AM532" s="28"/>
      <c r="AN532" s="28"/>
      <c r="AO532" s="45"/>
      <c r="AP532" s="45"/>
      <c r="AQ532" s="13"/>
    </row>
    <row r="533">
      <c r="C533" s="45"/>
      <c r="D533" s="45"/>
      <c r="E533" s="45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3"/>
      <c r="AF533" s="66"/>
      <c r="AG533" s="66"/>
      <c r="AH533" s="66"/>
      <c r="AI533" s="66"/>
      <c r="AL533" s="28"/>
      <c r="AM533" s="28"/>
      <c r="AN533" s="28"/>
      <c r="AO533" s="45"/>
      <c r="AP533" s="45"/>
      <c r="AQ533" s="13"/>
    </row>
    <row r="534">
      <c r="C534" s="45"/>
      <c r="D534" s="45"/>
      <c r="E534" s="45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3"/>
      <c r="AF534" s="66"/>
      <c r="AG534" s="66"/>
      <c r="AH534" s="66"/>
      <c r="AI534" s="66"/>
      <c r="AL534" s="28"/>
      <c r="AM534" s="28"/>
      <c r="AN534" s="28"/>
      <c r="AO534" s="45"/>
      <c r="AP534" s="45"/>
      <c r="AQ534" s="13"/>
    </row>
    <row r="535">
      <c r="C535" s="45"/>
      <c r="D535" s="45"/>
      <c r="E535" s="45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3"/>
      <c r="AF535" s="66"/>
      <c r="AG535" s="66"/>
      <c r="AH535" s="66"/>
      <c r="AI535" s="66"/>
      <c r="AL535" s="28"/>
      <c r="AM535" s="28"/>
      <c r="AN535" s="28"/>
      <c r="AO535" s="45"/>
      <c r="AP535" s="45"/>
      <c r="AQ535" s="13"/>
    </row>
    <row r="536">
      <c r="C536" s="45"/>
      <c r="D536" s="45"/>
      <c r="E536" s="45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3"/>
      <c r="AF536" s="66"/>
      <c r="AG536" s="66"/>
      <c r="AH536" s="66"/>
      <c r="AI536" s="66"/>
      <c r="AL536" s="28"/>
      <c r="AM536" s="28"/>
      <c r="AN536" s="28"/>
      <c r="AO536" s="45"/>
      <c r="AP536" s="45"/>
      <c r="AQ536" s="13"/>
    </row>
    <row r="537">
      <c r="C537" s="45"/>
      <c r="D537" s="45"/>
      <c r="E537" s="45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3"/>
      <c r="AF537" s="66"/>
      <c r="AG537" s="66"/>
      <c r="AH537" s="66"/>
      <c r="AI537" s="66"/>
      <c r="AL537" s="28"/>
      <c r="AM537" s="28"/>
      <c r="AN537" s="28"/>
      <c r="AO537" s="45"/>
      <c r="AP537" s="45"/>
      <c r="AQ537" s="13"/>
    </row>
    <row r="538">
      <c r="C538" s="45"/>
      <c r="D538" s="45"/>
      <c r="E538" s="45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G538" s="66"/>
      <c r="AH538" s="66"/>
      <c r="AI538" s="66"/>
      <c r="AL538" s="28"/>
      <c r="AM538" s="28"/>
      <c r="AN538" s="28"/>
      <c r="AO538" s="45"/>
      <c r="AP538" s="45"/>
      <c r="AQ538" s="13"/>
    </row>
    <row r="539">
      <c r="C539" s="45"/>
      <c r="D539" s="45"/>
      <c r="E539" s="45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G539" s="66"/>
      <c r="AH539" s="66"/>
      <c r="AI539" s="66"/>
      <c r="AL539" s="28"/>
      <c r="AM539" s="28"/>
      <c r="AN539" s="28"/>
      <c r="AO539" s="45"/>
      <c r="AP539" s="45"/>
      <c r="AQ539" s="13"/>
    </row>
    <row r="540"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G540" s="66"/>
      <c r="AH540" s="66"/>
      <c r="AI540" s="66"/>
      <c r="AL540" s="28"/>
      <c r="AM540" s="28"/>
      <c r="AN540" s="28"/>
      <c r="AO540" s="45"/>
      <c r="AP540" s="45"/>
      <c r="AQ540" s="13"/>
    </row>
    <row r="541"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G541" s="66"/>
      <c r="AH541" s="66"/>
      <c r="AI541" s="66"/>
      <c r="AL541" s="28"/>
      <c r="AM541" s="28"/>
      <c r="AN541" s="28"/>
      <c r="AO541" s="45"/>
      <c r="AP541" s="45"/>
      <c r="AQ541" s="13"/>
    </row>
    <row r="542"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G542" s="66"/>
      <c r="AH542" s="66"/>
      <c r="AI542" s="66"/>
      <c r="AL542" s="28"/>
      <c r="AM542" s="28"/>
      <c r="AN542" s="28"/>
      <c r="AO542" s="45"/>
      <c r="AP542" s="45"/>
      <c r="AQ542" s="13"/>
    </row>
    <row r="543"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G543" s="66"/>
      <c r="AH543" s="66"/>
      <c r="AI543" s="66"/>
      <c r="AL543" s="28"/>
      <c r="AM543" s="28"/>
      <c r="AN543" s="28"/>
      <c r="AO543" s="45"/>
      <c r="AP543" s="45"/>
      <c r="AQ543" s="13"/>
    </row>
    <row r="544"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G544" s="66"/>
      <c r="AH544" s="66"/>
      <c r="AI544" s="66"/>
      <c r="AL544" s="28"/>
      <c r="AM544" s="28"/>
      <c r="AN544" s="28"/>
      <c r="AO544" s="45"/>
      <c r="AP544" s="45"/>
      <c r="AQ544" s="13"/>
    </row>
    <row r="545"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G545" s="66"/>
      <c r="AH545" s="66"/>
      <c r="AI545" s="66"/>
      <c r="AL545" s="28"/>
      <c r="AM545" s="28"/>
      <c r="AN545" s="28"/>
      <c r="AO545" s="45"/>
      <c r="AP545" s="45"/>
      <c r="AQ545" s="13"/>
    </row>
    <row r="546"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G546" s="66"/>
      <c r="AH546" s="66"/>
      <c r="AI546" s="66"/>
      <c r="AL546" s="28"/>
      <c r="AM546" s="28"/>
      <c r="AN546" s="28"/>
      <c r="AO546" s="45"/>
      <c r="AP546" s="45"/>
      <c r="AQ546" s="13"/>
    </row>
    <row r="547"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G547" s="66"/>
      <c r="AH547" s="66"/>
      <c r="AI547" s="66"/>
      <c r="AL547" s="28"/>
      <c r="AM547" s="28"/>
      <c r="AN547" s="28"/>
      <c r="AO547" s="45"/>
      <c r="AP547" s="45"/>
      <c r="AQ547" s="13"/>
    </row>
    <row r="548"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G548" s="66"/>
      <c r="AH548" s="66"/>
      <c r="AI548" s="66"/>
      <c r="AL548" s="28"/>
      <c r="AM548" s="28"/>
      <c r="AN548" s="28"/>
      <c r="AO548" s="45"/>
      <c r="AP548" s="45"/>
      <c r="AQ548" s="13"/>
    </row>
    <row r="549"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G549" s="66"/>
      <c r="AH549" s="66"/>
      <c r="AI549" s="66"/>
      <c r="AL549" s="28"/>
      <c r="AM549" s="28"/>
      <c r="AN549" s="28"/>
      <c r="AO549" s="45"/>
      <c r="AP549" s="45"/>
      <c r="AQ549" s="13"/>
    </row>
    <row r="550"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G550" s="66"/>
      <c r="AH550" s="66"/>
      <c r="AI550" s="66"/>
      <c r="AL550" s="28"/>
      <c r="AM550" s="28"/>
      <c r="AN550" s="28"/>
      <c r="AO550" s="45"/>
      <c r="AP550" s="45"/>
      <c r="AQ550" s="13"/>
    </row>
    <row r="551"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G551" s="66"/>
      <c r="AH551" s="66"/>
      <c r="AI551" s="66"/>
      <c r="AL551" s="28"/>
      <c r="AM551" s="28"/>
      <c r="AN551" s="28"/>
      <c r="AO551" s="45"/>
      <c r="AP551" s="45"/>
      <c r="AQ551" s="13"/>
    </row>
    <row r="552"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G552" s="66"/>
      <c r="AH552" s="66"/>
      <c r="AI552" s="66"/>
      <c r="AL552" s="28"/>
      <c r="AM552" s="28"/>
      <c r="AN552" s="28"/>
      <c r="AO552" s="45"/>
      <c r="AP552" s="45"/>
      <c r="AQ552" s="13"/>
    </row>
    <row r="553"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G553" s="66"/>
      <c r="AH553" s="66"/>
      <c r="AI553" s="66"/>
      <c r="AL553" s="28"/>
      <c r="AM553" s="28"/>
      <c r="AN553" s="28"/>
      <c r="AO553" s="45"/>
      <c r="AP553" s="45"/>
      <c r="AQ553" s="13"/>
    </row>
  </sheetData>
  <mergeCells count="46">
    <mergeCell ref="U1:W1"/>
    <mergeCell ref="X1:Z1"/>
    <mergeCell ref="AA1:AC1"/>
    <mergeCell ref="AD1:AF1"/>
    <mergeCell ref="AG1:AI1"/>
    <mergeCell ref="AJ1:AK1"/>
    <mergeCell ref="AL1:AN1"/>
    <mergeCell ref="AO1:AP1"/>
    <mergeCell ref="A1:B1"/>
    <mergeCell ref="C1:E1"/>
    <mergeCell ref="F1:H1"/>
    <mergeCell ref="I1:K1"/>
    <mergeCell ref="L1:N1"/>
    <mergeCell ref="O1:Q1"/>
    <mergeCell ref="R1:T1"/>
    <mergeCell ref="A2:B2"/>
    <mergeCell ref="C2:E2"/>
    <mergeCell ref="F2:H2"/>
    <mergeCell ref="I2:K2"/>
    <mergeCell ref="AD2:AF2"/>
    <mergeCell ref="AJ2:AK2"/>
    <mergeCell ref="AD3:AF3"/>
    <mergeCell ref="AD4:AF4"/>
    <mergeCell ref="AD7:AF7"/>
    <mergeCell ref="AD9:AF9"/>
    <mergeCell ref="F10:H10"/>
    <mergeCell ref="AA15:AC15"/>
    <mergeCell ref="I16:K16"/>
    <mergeCell ref="O20:P20"/>
    <mergeCell ref="O21:P21"/>
    <mergeCell ref="O22:P22"/>
    <mergeCell ref="O23:P23"/>
    <mergeCell ref="O24:P24"/>
    <mergeCell ref="A25:B25"/>
    <mergeCell ref="O25:P25"/>
    <mergeCell ref="A29:B29"/>
    <mergeCell ref="AM57:AM58"/>
    <mergeCell ref="AN57:AN58"/>
    <mergeCell ref="O28:P28"/>
    <mergeCell ref="R37:R38"/>
    <mergeCell ref="S37:S38"/>
    <mergeCell ref="T37:T38"/>
    <mergeCell ref="AL57:AL58"/>
    <mergeCell ref="M65:S65"/>
    <mergeCell ref="AJ38:AK38"/>
    <mergeCell ref="AJ62:AK62"/>
  </mergeCells>
  <drawing r:id="rId1"/>
</worksheet>
</file>